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05" yWindow="3045" windowWidth="26820" windowHeight="16440"/>
  </bookViews>
  <sheets>
    <sheet name="Лист1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5" i="1"/>
  <c r="N25"/>
  <c r="M25"/>
  <c r="N20"/>
  <c r="N19"/>
  <c r="M19"/>
  <c r="N12"/>
  <c r="L11"/>
  <c r="N5"/>
  <c r="J19"/>
  <c r="J18"/>
  <c r="J14"/>
  <c r="J11"/>
  <c r="J5"/>
  <c r="I35"/>
  <c r="I34"/>
  <c r="H34"/>
  <c r="I33"/>
  <c r="H33"/>
  <c r="I31"/>
  <c r="H31"/>
  <c r="I30"/>
  <c r="H30"/>
  <c r="I29"/>
  <c r="I28"/>
  <c r="H28"/>
  <c r="I27"/>
  <c r="H27"/>
  <c r="I26"/>
  <c r="I25"/>
  <c r="I24"/>
  <c r="H24"/>
  <c r="I23"/>
  <c r="I22"/>
  <c r="I21"/>
  <c r="I20"/>
  <c r="I19"/>
  <c r="H19"/>
  <c r="I18"/>
  <c r="H18"/>
  <c r="I17"/>
  <c r="H17"/>
  <c r="I16"/>
  <c r="I15"/>
  <c r="H15"/>
  <c r="I14"/>
  <c r="H14"/>
  <c r="I13"/>
  <c r="H13"/>
  <c r="I12"/>
  <c r="H11"/>
  <c r="I10"/>
  <c r="I9"/>
  <c r="H9"/>
  <c r="I8"/>
  <c r="I7"/>
  <c r="H7"/>
  <c r="I6"/>
  <c r="H6"/>
  <c r="I5"/>
  <c r="H5"/>
  <c r="G19"/>
  <c r="G5"/>
</calcChain>
</file>

<file path=xl/sharedStrings.xml><?xml version="1.0" encoding="utf-8"?>
<sst xmlns="http://schemas.openxmlformats.org/spreadsheetml/2006/main" count="87" uniqueCount="58">
  <si>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</si>
  <si>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</si>
  <si>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</si>
  <si>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</si>
  <si>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</si>
  <si>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</si>
  <si>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</si>
  <si>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</si>
  <si>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</si>
  <si>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</si>
  <si>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</si>
  <si>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</si>
  <si>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</si>
  <si>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</si>
  <si>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</si>
  <si>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</si>
  <si>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</si>
  <si>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</si>
  <si>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</si>
  <si>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</si>
  <si>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</si>
  <si>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</si>
  <si>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</si>
  <si>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Кузнецова Оксана Андреевна</t>
  </si>
  <si>
    <t>магистратура</t>
  </si>
  <si>
    <t>Селенина Анастасия Вадимовна</t>
  </si>
  <si>
    <t>Грюкова Анастасия Александровна</t>
  </si>
  <si>
    <t>Сариева Ксения Владимировна</t>
  </si>
  <si>
    <t>бакалавриат</t>
  </si>
  <si>
    <t>Хорольская Юлия Игоревна</t>
  </si>
  <si>
    <t>Мелентьев Павел Алексеевич</t>
  </si>
  <si>
    <t>Иванова Елена Юрьевна</t>
  </si>
  <si>
    <t>Белякова Ксения Львовна</t>
  </si>
  <si>
    <t>Панфилкина Татьяна Сергеевна</t>
  </si>
  <si>
    <t>Щеховский Егор Александрович</t>
  </si>
  <si>
    <t>Климов Владимир Игоревич</t>
  </si>
  <si>
    <t>Сушилова Екатерина Николаевна</t>
  </si>
  <si>
    <t>Барбитов Юрий Александрович</t>
  </si>
  <si>
    <t>Лобов Арсений Андреевич</t>
  </si>
  <si>
    <t>Парфеньев Сергей Евгеньевич</t>
  </si>
  <si>
    <t>Слащева Марина Игоревна</t>
  </si>
  <si>
    <t>Кириллова Юлия Александровна</t>
  </si>
  <si>
    <t>Ергина Юлия Леонидовна</t>
  </si>
  <si>
    <t>Карякин Владимир Борисович</t>
  </si>
  <si>
    <t>Кутюмов Владимир Алексеевич</t>
  </si>
  <si>
    <t>Федорова Юлия Александровна</t>
  </si>
  <si>
    <t>Паженкова Елена Алексеевна</t>
  </si>
  <si>
    <t>Климова Екатерина Андреевна</t>
  </si>
  <si>
    <t>Матейкович Полина Алексеевна</t>
  </si>
  <si>
    <t>Иванова Маргарита Алексеевна</t>
  </si>
  <si>
    <t>Кокорина Арина Александровна</t>
  </si>
  <si>
    <t>Хафизова Галина Васильевна</t>
  </si>
  <si>
    <t>Ирхина Екатерина Сергеевна</t>
  </si>
  <si>
    <t>Живкопляс Эрик Корвин</t>
  </si>
  <si>
    <t>Царев Александр Александрович</t>
  </si>
  <si>
    <t>Суммарный 
балл*</t>
  </si>
  <si>
    <t>Тагирджанова Гульнара Мухаммедовна</t>
  </si>
  <si>
    <t>Биология и экология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</si>
</sst>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2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63"/>
  <sheetViews>
    <sheetView tabSelected="1" zoomScale="110" zoomScaleNormal="110" zoomScalePageLayoutView="110" workbookViewId="0">
      <selection activeCell="A4" sqref="A4:R4"/>
    </sheetView>
  </sheetViews>
  <sheetFormatPr defaultColWidth="8.85546875" defaultRowHeight="12.75"/>
  <cols>
    <col min="1" max="1" width="5" style="1" customWidth="1"/>
    <col min="2" max="2" width="34.7109375" style="35" customWidth="1"/>
    <col min="3" max="3" width="13.28515625" style="1" customWidth="1"/>
    <col min="4" max="4" width="7.7109375" style="1" customWidth="1"/>
    <col min="5" max="6" width="7.85546875" style="1" customWidth="1"/>
    <col min="7" max="7" width="8" style="1" customWidth="1"/>
    <col min="8" max="8" width="10.42578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42578125" style="1" customWidth="1"/>
    <col min="14" max="14" width="7.7109375" style="1" customWidth="1"/>
    <col min="15" max="15" width="8" style="1" customWidth="1"/>
    <col min="16" max="17" width="8.42578125" style="1" customWidth="1"/>
    <col min="18" max="18" width="12.140625" style="1" customWidth="1"/>
    <col min="19" max="16384" width="8.85546875" style="1"/>
  </cols>
  <sheetData>
    <row r="1" spans="1:18" ht="18.75" customHeight="1" thickBot="1">
      <c r="A1" s="16" t="s">
        <v>0</v>
      </c>
      <c r="B1" s="36" t="s">
        <v>11</v>
      </c>
      <c r="C1" s="19" t="s">
        <v>10</v>
      </c>
      <c r="D1" s="10" t="s">
        <v>1</v>
      </c>
      <c r="E1" s="13" t="s">
        <v>2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6" t="s">
        <v>55</v>
      </c>
    </row>
    <row r="2" spans="1:18" ht="45.75" customHeight="1">
      <c r="A2" s="17"/>
      <c r="B2" s="37"/>
      <c r="C2" s="20"/>
      <c r="D2" s="11"/>
      <c r="E2" s="22" t="s">
        <v>3</v>
      </c>
      <c r="F2" s="23"/>
      <c r="G2" s="24"/>
      <c r="H2" s="25" t="s">
        <v>4</v>
      </c>
      <c r="I2" s="24"/>
      <c r="J2" s="25" t="s">
        <v>5</v>
      </c>
      <c r="K2" s="26"/>
      <c r="L2" s="25" t="s">
        <v>6</v>
      </c>
      <c r="M2" s="23"/>
      <c r="N2" s="24"/>
      <c r="O2" s="22" t="s">
        <v>7</v>
      </c>
      <c r="P2" s="23"/>
      <c r="Q2" s="26"/>
      <c r="R2" s="17"/>
    </row>
    <row r="3" spans="1:18" s="2" customFormat="1" ht="53.25" customHeight="1" thickBot="1">
      <c r="A3" s="18"/>
      <c r="B3" s="38"/>
      <c r="C3" s="21"/>
      <c r="D3" s="12"/>
      <c r="E3" s="8" t="s">
        <v>8</v>
      </c>
      <c r="F3" s="4" t="s">
        <v>9</v>
      </c>
      <c r="G3" s="5" t="s">
        <v>12</v>
      </c>
      <c r="H3" s="3" t="s">
        <v>13</v>
      </c>
      <c r="I3" s="6" t="s">
        <v>14</v>
      </c>
      <c r="J3" s="3" t="s">
        <v>15</v>
      </c>
      <c r="K3" s="7" t="s">
        <v>16</v>
      </c>
      <c r="L3" s="3" t="s">
        <v>17</v>
      </c>
      <c r="M3" s="4" t="s">
        <v>18</v>
      </c>
      <c r="N3" s="6" t="s">
        <v>19</v>
      </c>
      <c r="O3" s="8" t="s">
        <v>20</v>
      </c>
      <c r="P3" s="4" t="s">
        <v>21</v>
      </c>
      <c r="Q3" s="9" t="s">
        <v>22</v>
      </c>
      <c r="R3" s="18"/>
    </row>
    <row r="4" spans="1:18" s="2" customFormat="1" ht="24.75" customHeight="1">
      <c r="A4" s="39" t="s">
        <v>57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</row>
    <row r="5" spans="1:18">
      <c r="A5" s="27">
        <v>1</v>
      </c>
      <c r="B5" s="31" t="s">
        <v>23</v>
      </c>
      <c r="C5" s="28" t="s">
        <v>24</v>
      </c>
      <c r="D5" s="28">
        <v>2</v>
      </c>
      <c r="E5" s="28">
        <v>10</v>
      </c>
      <c r="F5" s="28">
        <v>10</v>
      </c>
      <c r="G5" s="28">
        <f>7+13</f>
        <v>20</v>
      </c>
      <c r="H5" s="28">
        <f>5*2+13</f>
        <v>23</v>
      </c>
      <c r="I5" s="28">
        <f>13*2+17+13</f>
        <v>56</v>
      </c>
      <c r="J5" s="28">
        <f>3*2+1.5</f>
        <v>7.5</v>
      </c>
      <c r="K5" s="28"/>
      <c r="L5" s="28"/>
      <c r="M5" s="28"/>
      <c r="N5" s="28">
        <f>2*2+2*1.5</f>
        <v>7</v>
      </c>
      <c r="O5" s="28"/>
      <c r="P5" s="28"/>
      <c r="Q5" s="28"/>
      <c r="R5" s="29">
        <v>133.5</v>
      </c>
    </row>
    <row r="6" spans="1:18">
      <c r="A6" s="27">
        <v>2</v>
      </c>
      <c r="B6" s="32" t="s">
        <v>27</v>
      </c>
      <c r="C6" s="27" t="s">
        <v>28</v>
      </c>
      <c r="D6" s="27">
        <v>4</v>
      </c>
      <c r="E6" s="27"/>
      <c r="F6" s="27"/>
      <c r="G6" s="27">
        <v>7</v>
      </c>
      <c r="H6" s="27">
        <f>5*1.5+3*2</f>
        <v>13.5</v>
      </c>
      <c r="I6" s="27">
        <f>4+4*1.5+11*1.5+11+13*1.5+21+3*2+3</f>
        <v>87</v>
      </c>
      <c r="J6" s="27">
        <v>1</v>
      </c>
      <c r="K6" s="27"/>
      <c r="L6" s="27"/>
      <c r="M6" s="27"/>
      <c r="N6" s="27"/>
      <c r="O6" s="27"/>
      <c r="P6" s="27"/>
      <c r="Q6" s="27"/>
      <c r="R6" s="29">
        <v>108.5</v>
      </c>
    </row>
    <row r="7" spans="1:18">
      <c r="A7" s="27">
        <v>3</v>
      </c>
      <c r="B7" s="31" t="s">
        <v>25</v>
      </c>
      <c r="C7" s="28" t="s">
        <v>24</v>
      </c>
      <c r="D7" s="28">
        <v>2</v>
      </c>
      <c r="E7" s="28">
        <v>10</v>
      </c>
      <c r="F7" s="28"/>
      <c r="G7" s="28"/>
      <c r="H7" s="28">
        <f>6+5</f>
        <v>11</v>
      </c>
      <c r="I7" s="28">
        <f>13*1.5+14*1.5+11*1.5+20</f>
        <v>77</v>
      </c>
      <c r="J7" s="28"/>
      <c r="K7" s="28"/>
      <c r="L7" s="28"/>
      <c r="M7" s="28"/>
      <c r="N7" s="28"/>
      <c r="O7" s="28"/>
      <c r="P7" s="28"/>
      <c r="Q7" s="28"/>
      <c r="R7" s="29">
        <v>98</v>
      </c>
    </row>
    <row r="8" spans="1:18">
      <c r="A8" s="27">
        <v>4</v>
      </c>
      <c r="B8" s="33" t="s">
        <v>32</v>
      </c>
      <c r="C8" s="27" t="s">
        <v>24</v>
      </c>
      <c r="D8" s="27">
        <v>2</v>
      </c>
      <c r="E8" s="27"/>
      <c r="F8" s="27"/>
      <c r="G8" s="27"/>
      <c r="H8" s="27">
        <v>5</v>
      </c>
      <c r="I8" s="27">
        <f>18*1.5+13+3*1.5+4*2+6+13+11</f>
        <v>82.5</v>
      </c>
      <c r="J8" s="27">
        <v>3</v>
      </c>
      <c r="K8" s="27"/>
      <c r="L8" s="27"/>
      <c r="M8" s="27"/>
      <c r="N8" s="27"/>
      <c r="O8" s="27"/>
      <c r="P8" s="27"/>
      <c r="Q8" s="27"/>
      <c r="R8" s="29">
        <v>90.5</v>
      </c>
    </row>
    <row r="9" spans="1:18">
      <c r="A9" s="27">
        <v>5</v>
      </c>
      <c r="B9" s="33" t="s">
        <v>26</v>
      </c>
      <c r="C9" s="27" t="s">
        <v>24</v>
      </c>
      <c r="D9" s="27">
        <v>2</v>
      </c>
      <c r="E9" s="27">
        <v>10</v>
      </c>
      <c r="F9" s="27"/>
      <c r="G9" s="27"/>
      <c r="H9" s="27">
        <f>3*2+5</f>
        <v>11</v>
      </c>
      <c r="I9" s="27">
        <f>21+12+5*1.5+11+10*1.5</f>
        <v>66.5</v>
      </c>
      <c r="J9" s="27"/>
      <c r="K9" s="27"/>
      <c r="L9" s="27"/>
      <c r="M9" s="27"/>
      <c r="N9" s="27"/>
      <c r="O9" s="27"/>
      <c r="P9" s="27"/>
      <c r="Q9" s="27"/>
      <c r="R9" s="29">
        <v>87.5</v>
      </c>
    </row>
    <row r="10" spans="1:18">
      <c r="A10" s="27">
        <v>6</v>
      </c>
      <c r="B10" s="33" t="s">
        <v>54</v>
      </c>
      <c r="C10" s="28" t="s">
        <v>28</v>
      </c>
      <c r="D10" s="28">
        <v>4</v>
      </c>
      <c r="E10" s="28"/>
      <c r="F10" s="28"/>
      <c r="G10" s="28"/>
      <c r="H10" s="28"/>
      <c r="I10" s="27">
        <f>13+18+21+4*1.5+11+3+13</f>
        <v>85</v>
      </c>
      <c r="J10" s="28"/>
      <c r="K10" s="28"/>
      <c r="L10" s="28"/>
      <c r="M10" s="28"/>
      <c r="N10" s="28"/>
      <c r="O10" s="28"/>
      <c r="P10" s="28"/>
      <c r="Q10" s="28"/>
      <c r="R10" s="30">
        <v>85</v>
      </c>
    </row>
    <row r="11" spans="1:18">
      <c r="A11" s="27">
        <v>7</v>
      </c>
      <c r="B11" s="32" t="s">
        <v>30</v>
      </c>
      <c r="C11" s="27" t="s">
        <v>24</v>
      </c>
      <c r="D11" s="27">
        <v>1</v>
      </c>
      <c r="E11" s="27"/>
      <c r="F11" s="27"/>
      <c r="G11" s="27"/>
      <c r="H11" s="27">
        <f>3*2</f>
        <v>6</v>
      </c>
      <c r="I11" s="27">
        <v>24</v>
      </c>
      <c r="J11" s="27">
        <f>3*2+6+3+3*1.5</f>
        <v>19.5</v>
      </c>
      <c r="K11" s="27"/>
      <c r="L11" s="27">
        <f>2*1.5+10+14</f>
        <v>27</v>
      </c>
      <c r="M11" s="27">
        <v>4</v>
      </c>
      <c r="N11" s="27">
        <v>12</v>
      </c>
      <c r="O11" s="27"/>
      <c r="P11" s="27"/>
      <c r="Q11" s="27"/>
      <c r="R11" s="30">
        <v>84.5</v>
      </c>
    </row>
    <row r="12" spans="1:18">
      <c r="A12" s="27">
        <v>8</v>
      </c>
      <c r="B12" s="33" t="s">
        <v>41</v>
      </c>
      <c r="C12" s="27" t="s">
        <v>24</v>
      </c>
      <c r="D12" s="27">
        <v>2</v>
      </c>
      <c r="E12" s="27">
        <v>10</v>
      </c>
      <c r="F12" s="27"/>
      <c r="G12" s="27">
        <v>7</v>
      </c>
      <c r="H12" s="27"/>
      <c r="I12" s="27">
        <f>4*2+3+15+18</f>
        <v>44</v>
      </c>
      <c r="J12" s="27">
        <v>3</v>
      </c>
      <c r="K12" s="27"/>
      <c r="L12" s="27"/>
      <c r="M12" s="27"/>
      <c r="N12" s="27">
        <f>4*1.5+2*1.5+5</f>
        <v>14</v>
      </c>
      <c r="O12" s="27"/>
      <c r="P12" s="27"/>
      <c r="Q12" s="27"/>
      <c r="R12" s="30">
        <v>78</v>
      </c>
    </row>
    <row r="13" spans="1:18">
      <c r="A13" s="27">
        <v>9</v>
      </c>
      <c r="B13" s="33" t="s">
        <v>47</v>
      </c>
      <c r="C13" s="27" t="s">
        <v>24</v>
      </c>
      <c r="D13" s="27">
        <v>2</v>
      </c>
      <c r="E13" s="27">
        <v>10</v>
      </c>
      <c r="F13" s="27"/>
      <c r="G13" s="27"/>
      <c r="H13" s="27">
        <f>5+3*2</f>
        <v>11</v>
      </c>
      <c r="I13" s="27">
        <f>12+11+4+3+21</f>
        <v>51</v>
      </c>
      <c r="J13" s="27"/>
      <c r="K13" s="27"/>
      <c r="L13" s="27">
        <v>1</v>
      </c>
      <c r="M13" s="27"/>
      <c r="N13" s="27">
        <v>5</v>
      </c>
      <c r="O13" s="27"/>
      <c r="P13" s="27"/>
      <c r="Q13" s="27"/>
      <c r="R13" s="30">
        <v>78</v>
      </c>
    </row>
    <row r="14" spans="1:18">
      <c r="A14" s="27">
        <v>10</v>
      </c>
      <c r="B14" s="31" t="s">
        <v>29</v>
      </c>
      <c r="C14" s="28" t="s">
        <v>24</v>
      </c>
      <c r="D14" s="28">
        <v>2</v>
      </c>
      <c r="E14" s="28">
        <v>10</v>
      </c>
      <c r="F14" s="28"/>
      <c r="G14" s="28"/>
      <c r="H14" s="28">
        <f>5+3*1.5</f>
        <v>9.5</v>
      </c>
      <c r="I14" s="28">
        <f>13*1.5+3*2+13+11</f>
        <v>49.5</v>
      </c>
      <c r="J14" s="28">
        <f>3*1.5+1</f>
        <v>5.5</v>
      </c>
      <c r="K14" s="28"/>
      <c r="L14" s="28"/>
      <c r="M14" s="28"/>
      <c r="N14" s="28"/>
      <c r="O14" s="28"/>
      <c r="P14" s="28"/>
      <c r="Q14" s="28"/>
      <c r="R14" s="30">
        <v>74.5</v>
      </c>
    </row>
    <row r="15" spans="1:18">
      <c r="A15" s="27">
        <v>11</v>
      </c>
      <c r="B15" s="33" t="s">
        <v>40</v>
      </c>
      <c r="C15" s="27" t="s">
        <v>28</v>
      </c>
      <c r="D15" s="27">
        <v>4</v>
      </c>
      <c r="E15" s="27"/>
      <c r="F15" s="27"/>
      <c r="G15" s="27"/>
      <c r="H15" s="27">
        <f>5+3</f>
        <v>8</v>
      </c>
      <c r="I15" s="27">
        <f>13+11+14+21</f>
        <v>59</v>
      </c>
      <c r="J15" s="27"/>
      <c r="K15" s="27"/>
      <c r="L15" s="27">
        <v>3</v>
      </c>
      <c r="M15" s="27"/>
      <c r="N15" s="27">
        <v>2</v>
      </c>
      <c r="O15" s="27"/>
      <c r="P15" s="27"/>
      <c r="Q15" s="27"/>
      <c r="R15" s="30">
        <v>72</v>
      </c>
    </row>
    <row r="16" spans="1:18">
      <c r="A16" s="27">
        <v>12</v>
      </c>
      <c r="B16" s="33" t="s">
        <v>35</v>
      </c>
      <c r="C16" s="27" t="s">
        <v>24</v>
      </c>
      <c r="D16" s="27">
        <v>2</v>
      </c>
      <c r="E16" s="27"/>
      <c r="F16" s="27"/>
      <c r="G16" s="27"/>
      <c r="H16" s="27">
        <v>6</v>
      </c>
      <c r="I16" s="27">
        <f>23+35</f>
        <v>58</v>
      </c>
      <c r="J16" s="27">
        <v>2</v>
      </c>
      <c r="K16" s="27"/>
      <c r="L16" s="27">
        <v>5</v>
      </c>
      <c r="M16" s="27"/>
      <c r="N16" s="27"/>
      <c r="O16" s="27"/>
      <c r="P16" s="27"/>
      <c r="Q16" s="27"/>
      <c r="R16" s="30">
        <v>71</v>
      </c>
    </row>
    <row r="17" spans="1:18">
      <c r="A17" s="27">
        <v>13</v>
      </c>
      <c r="B17" s="31" t="s">
        <v>31</v>
      </c>
      <c r="C17" s="28" t="s">
        <v>24</v>
      </c>
      <c r="D17" s="28">
        <v>1</v>
      </c>
      <c r="E17" s="28"/>
      <c r="F17" s="28"/>
      <c r="G17" s="28"/>
      <c r="H17" s="28">
        <f>3*2</f>
        <v>6</v>
      </c>
      <c r="I17" s="28">
        <f>13*1.5+14+11+20</f>
        <v>64.5</v>
      </c>
      <c r="J17" s="28"/>
      <c r="K17" s="28"/>
      <c r="L17" s="28"/>
      <c r="M17" s="28"/>
      <c r="N17" s="28"/>
      <c r="O17" s="28"/>
      <c r="P17" s="28"/>
      <c r="Q17" s="28"/>
      <c r="R17" s="30">
        <v>70.5</v>
      </c>
    </row>
    <row r="18" spans="1:18">
      <c r="A18" s="27">
        <v>14</v>
      </c>
      <c r="B18" s="33" t="s">
        <v>33</v>
      </c>
      <c r="C18" s="27" t="s">
        <v>24</v>
      </c>
      <c r="D18" s="27">
        <v>2</v>
      </c>
      <c r="E18" s="27"/>
      <c r="F18" s="27"/>
      <c r="G18" s="27"/>
      <c r="H18" s="27">
        <f>3*1.5</f>
        <v>4.5</v>
      </c>
      <c r="I18" s="27">
        <f>14+11+13+21</f>
        <v>59</v>
      </c>
      <c r="J18" s="27">
        <f>1.5+2</f>
        <v>3.5</v>
      </c>
      <c r="K18" s="27">
        <v>3</v>
      </c>
      <c r="L18" s="27"/>
      <c r="M18" s="27"/>
      <c r="N18" s="27"/>
      <c r="O18" s="27"/>
      <c r="P18" s="27"/>
      <c r="Q18" s="27"/>
      <c r="R18" s="30">
        <v>70</v>
      </c>
    </row>
    <row r="19" spans="1:18">
      <c r="A19" s="27">
        <v>15</v>
      </c>
      <c r="B19" s="33" t="s">
        <v>34</v>
      </c>
      <c r="C19" s="27" t="s">
        <v>24</v>
      </c>
      <c r="D19" s="27">
        <v>2</v>
      </c>
      <c r="E19" s="27">
        <v>10</v>
      </c>
      <c r="F19" s="27"/>
      <c r="G19" s="27">
        <f>5+7</f>
        <v>12</v>
      </c>
      <c r="H19" s="27">
        <f>5*2+3</f>
        <v>13</v>
      </c>
      <c r="I19" s="27">
        <f>6+15</f>
        <v>21</v>
      </c>
      <c r="J19" s="27">
        <f>2</f>
        <v>2</v>
      </c>
      <c r="K19" s="27"/>
      <c r="L19" s="27">
        <v>3</v>
      </c>
      <c r="M19" s="27">
        <f>2*1.5</f>
        <v>3</v>
      </c>
      <c r="N19" s="27">
        <f>2*2</f>
        <v>4</v>
      </c>
      <c r="O19" s="27"/>
      <c r="P19" s="27"/>
      <c r="Q19" s="27"/>
      <c r="R19" s="30">
        <v>68</v>
      </c>
    </row>
    <row r="20" spans="1:18">
      <c r="A20" s="27">
        <v>16</v>
      </c>
      <c r="B20" s="31" t="s">
        <v>36</v>
      </c>
      <c r="C20" s="28" t="s">
        <v>24</v>
      </c>
      <c r="D20" s="28">
        <v>2</v>
      </c>
      <c r="E20" s="28">
        <v>10</v>
      </c>
      <c r="F20" s="28"/>
      <c r="G20" s="28"/>
      <c r="H20" s="28">
        <v>3</v>
      </c>
      <c r="I20" s="28">
        <f>18+13+11+3*1.5</f>
        <v>46.5</v>
      </c>
      <c r="J20" s="28">
        <v>1</v>
      </c>
      <c r="K20" s="28"/>
      <c r="L20" s="28"/>
      <c r="M20" s="28"/>
      <c r="N20" s="28">
        <f>2*2</f>
        <v>4</v>
      </c>
      <c r="O20" s="28"/>
      <c r="P20" s="28"/>
      <c r="Q20" s="28"/>
      <c r="R20" s="30">
        <v>64.5</v>
      </c>
    </row>
    <row r="21" spans="1:18">
      <c r="A21" s="27">
        <v>17</v>
      </c>
      <c r="B21" s="31" t="s">
        <v>56</v>
      </c>
      <c r="C21" s="28" t="s">
        <v>24</v>
      </c>
      <c r="D21" s="28">
        <v>2</v>
      </c>
      <c r="E21" s="28">
        <v>10</v>
      </c>
      <c r="F21" s="28"/>
      <c r="G21" s="28"/>
      <c r="H21" s="28"/>
      <c r="I21" s="28">
        <f>21+14+13+4</f>
        <v>52</v>
      </c>
      <c r="J21" s="28"/>
      <c r="K21" s="28"/>
      <c r="L21" s="28"/>
      <c r="M21" s="28"/>
      <c r="N21" s="28">
        <v>2</v>
      </c>
      <c r="O21" s="28"/>
      <c r="P21" s="28"/>
      <c r="Q21" s="28"/>
      <c r="R21" s="30">
        <v>64</v>
      </c>
    </row>
    <row r="22" spans="1:18">
      <c r="A22" s="27">
        <v>18</v>
      </c>
      <c r="B22" s="31" t="s">
        <v>37</v>
      </c>
      <c r="C22" s="28" t="s">
        <v>28</v>
      </c>
      <c r="D22" s="28">
        <v>4</v>
      </c>
      <c r="E22" s="28"/>
      <c r="F22" s="28"/>
      <c r="G22" s="28">
        <v>17</v>
      </c>
      <c r="H22" s="28">
        <v>6</v>
      </c>
      <c r="I22" s="28">
        <f>21+5+11</f>
        <v>37</v>
      </c>
      <c r="J22" s="28"/>
      <c r="K22" s="28"/>
      <c r="L22" s="28"/>
      <c r="M22" s="28"/>
      <c r="N22" s="28">
        <v>4</v>
      </c>
      <c r="O22" s="28"/>
      <c r="P22" s="28"/>
      <c r="Q22" s="28"/>
      <c r="R22" s="30">
        <v>64</v>
      </c>
    </row>
    <row r="23" spans="1:18">
      <c r="A23" s="27">
        <v>19</v>
      </c>
      <c r="B23" s="31" t="s">
        <v>38</v>
      </c>
      <c r="C23" s="28" t="s">
        <v>24</v>
      </c>
      <c r="D23" s="28">
        <v>2</v>
      </c>
      <c r="E23" s="28">
        <v>10</v>
      </c>
      <c r="F23" s="28"/>
      <c r="G23" s="28"/>
      <c r="H23" s="28">
        <v>8</v>
      </c>
      <c r="I23" s="28">
        <f>21+14+7.5</f>
        <v>42.5</v>
      </c>
      <c r="J23" s="28">
        <v>3</v>
      </c>
      <c r="K23" s="28"/>
      <c r="L23" s="28"/>
      <c r="M23" s="28"/>
      <c r="N23" s="28"/>
      <c r="O23" s="28"/>
      <c r="P23" s="28"/>
      <c r="Q23" s="28"/>
      <c r="R23" s="30">
        <v>63.5</v>
      </c>
    </row>
    <row r="24" spans="1:18">
      <c r="A24" s="27">
        <v>20</v>
      </c>
      <c r="B24" s="31" t="s">
        <v>39</v>
      </c>
      <c r="C24" s="28" t="s">
        <v>24</v>
      </c>
      <c r="D24" s="28">
        <v>2</v>
      </c>
      <c r="E24" s="28"/>
      <c r="F24" s="28"/>
      <c r="G24" s="28"/>
      <c r="H24" s="28">
        <f>3*1.5</f>
        <v>4.5</v>
      </c>
      <c r="I24" s="28">
        <f>21*1.5+13*1.5+5</f>
        <v>56</v>
      </c>
      <c r="J24" s="28"/>
      <c r="K24" s="28"/>
      <c r="L24" s="28"/>
      <c r="M24" s="28"/>
      <c r="N24" s="28"/>
      <c r="O24" s="28">
        <v>3</v>
      </c>
      <c r="P24" s="28"/>
      <c r="Q24" s="28"/>
      <c r="R24" s="30">
        <v>63.5</v>
      </c>
    </row>
    <row r="25" spans="1:18">
      <c r="A25" s="27">
        <v>22</v>
      </c>
      <c r="B25" s="33" t="s">
        <v>52</v>
      </c>
      <c r="C25" s="27" t="s">
        <v>24</v>
      </c>
      <c r="D25" s="27">
        <v>2</v>
      </c>
      <c r="E25" s="27"/>
      <c r="F25" s="27"/>
      <c r="G25" s="27">
        <v>5</v>
      </c>
      <c r="H25" s="27"/>
      <c r="I25" s="27">
        <f>20*1.5</f>
        <v>30</v>
      </c>
      <c r="J25" s="27"/>
      <c r="K25" s="27"/>
      <c r="L25" s="27"/>
      <c r="M25" s="27">
        <f>3+3+3*2</f>
        <v>12</v>
      </c>
      <c r="N25" s="27">
        <f>2*2+4*2</f>
        <v>12</v>
      </c>
      <c r="O25" s="27"/>
      <c r="P25" s="27"/>
      <c r="Q25" s="27"/>
      <c r="R25" s="30">
        <v>59</v>
      </c>
    </row>
    <row r="26" spans="1:18">
      <c r="A26" s="27">
        <v>21</v>
      </c>
      <c r="B26" s="33" t="s">
        <v>46</v>
      </c>
      <c r="C26" s="27" t="s">
        <v>24</v>
      </c>
      <c r="D26" s="27">
        <v>2</v>
      </c>
      <c r="E26" s="27"/>
      <c r="F26" s="27"/>
      <c r="G26" s="27"/>
      <c r="H26" s="27"/>
      <c r="I26" s="27">
        <f>23+21+11</f>
        <v>55</v>
      </c>
      <c r="J26" s="27">
        <v>1</v>
      </c>
      <c r="K26" s="27"/>
      <c r="L26" s="27"/>
      <c r="M26" s="27"/>
      <c r="N26" s="27">
        <v>3</v>
      </c>
      <c r="O26" s="27"/>
      <c r="P26" s="27"/>
      <c r="Q26" s="27"/>
      <c r="R26" s="30">
        <v>59</v>
      </c>
    </row>
    <row r="27" spans="1:18">
      <c r="A27" s="27">
        <v>23</v>
      </c>
      <c r="B27" s="31" t="s">
        <v>42</v>
      </c>
      <c r="C27" s="28" t="s">
        <v>24</v>
      </c>
      <c r="D27" s="28">
        <v>2</v>
      </c>
      <c r="E27" s="28">
        <v>10</v>
      </c>
      <c r="F27" s="28"/>
      <c r="G27" s="28"/>
      <c r="H27" s="28">
        <f>3*2</f>
        <v>6</v>
      </c>
      <c r="I27" s="28">
        <f>21+11+6+3*1.5</f>
        <v>42.5</v>
      </c>
      <c r="J27" s="28"/>
      <c r="K27" s="28"/>
      <c r="L27" s="28"/>
      <c r="M27" s="28"/>
      <c r="N27" s="28"/>
      <c r="O27" s="28"/>
      <c r="P27" s="28"/>
      <c r="Q27" s="28"/>
      <c r="R27" s="30">
        <v>58.5</v>
      </c>
    </row>
    <row r="28" spans="1:18">
      <c r="A28" s="27">
        <v>24</v>
      </c>
      <c r="B28" s="31" t="s">
        <v>43</v>
      </c>
      <c r="C28" s="28" t="s">
        <v>24</v>
      </c>
      <c r="D28" s="28">
        <v>1</v>
      </c>
      <c r="E28" s="28"/>
      <c r="F28" s="28"/>
      <c r="G28" s="28"/>
      <c r="H28" s="28">
        <f>3*2</f>
        <v>6</v>
      </c>
      <c r="I28" s="28">
        <f>15+13+11*2</f>
        <v>50</v>
      </c>
      <c r="J28" s="28">
        <v>2</v>
      </c>
      <c r="K28" s="28"/>
      <c r="L28" s="28"/>
      <c r="M28" s="28"/>
      <c r="N28" s="28"/>
      <c r="O28" s="28"/>
      <c r="P28" s="28"/>
      <c r="Q28" s="28"/>
      <c r="R28" s="30">
        <v>58</v>
      </c>
    </row>
    <row r="29" spans="1:18">
      <c r="A29" s="27">
        <v>25</v>
      </c>
      <c r="B29" s="33" t="s">
        <v>44</v>
      </c>
      <c r="C29" s="28" t="s">
        <v>24</v>
      </c>
      <c r="D29" s="28">
        <v>2</v>
      </c>
      <c r="E29" s="28"/>
      <c r="F29" s="28"/>
      <c r="G29" s="28"/>
      <c r="H29" s="28">
        <v>6</v>
      </c>
      <c r="I29" s="28">
        <f>6+4+20+21</f>
        <v>51</v>
      </c>
      <c r="J29" s="28"/>
      <c r="K29" s="28"/>
      <c r="L29" s="28"/>
      <c r="M29" s="28"/>
      <c r="N29" s="28"/>
      <c r="O29" s="28"/>
      <c r="P29" s="28"/>
      <c r="Q29" s="28"/>
      <c r="R29" s="30">
        <v>57</v>
      </c>
    </row>
    <row r="30" spans="1:18">
      <c r="A30" s="27">
        <v>26</v>
      </c>
      <c r="B30" s="33" t="s">
        <v>53</v>
      </c>
      <c r="C30" s="27" t="s">
        <v>28</v>
      </c>
      <c r="D30" s="27">
        <v>4</v>
      </c>
      <c r="E30" s="27"/>
      <c r="F30" s="27"/>
      <c r="G30" s="27"/>
      <c r="H30" s="27">
        <f>3+5*1.5</f>
        <v>10.5</v>
      </c>
      <c r="I30" s="27">
        <f>13+11+14+6</f>
        <v>44</v>
      </c>
      <c r="J30" s="27"/>
      <c r="K30" s="27"/>
      <c r="L30" s="27">
        <v>2</v>
      </c>
      <c r="M30" s="27"/>
      <c r="N30" s="27"/>
      <c r="O30" s="27"/>
      <c r="P30" s="27"/>
      <c r="Q30" s="27"/>
      <c r="R30" s="30">
        <v>56.5</v>
      </c>
    </row>
    <row r="31" spans="1:18">
      <c r="A31" s="27">
        <v>27</v>
      </c>
      <c r="B31" s="31" t="s">
        <v>45</v>
      </c>
      <c r="C31" s="28" t="s">
        <v>24</v>
      </c>
      <c r="D31" s="28">
        <v>2</v>
      </c>
      <c r="E31" s="28"/>
      <c r="F31" s="28"/>
      <c r="G31" s="28"/>
      <c r="H31" s="28">
        <f>3*1.5</f>
        <v>4.5</v>
      </c>
      <c r="I31" s="28">
        <f>13+14+11+5+3*2</f>
        <v>49</v>
      </c>
      <c r="J31" s="28"/>
      <c r="K31" s="28"/>
      <c r="L31" s="28"/>
      <c r="M31" s="28"/>
      <c r="N31" s="28"/>
      <c r="O31" s="28"/>
      <c r="P31" s="28"/>
      <c r="Q31" s="28"/>
      <c r="R31" s="30">
        <v>53.5</v>
      </c>
    </row>
    <row r="32" spans="1:18">
      <c r="A32" s="27">
        <v>28</v>
      </c>
      <c r="B32" s="33" t="s">
        <v>50</v>
      </c>
      <c r="C32" s="27" t="s">
        <v>24</v>
      </c>
      <c r="D32" s="27">
        <v>2</v>
      </c>
      <c r="E32" s="27"/>
      <c r="F32" s="27"/>
      <c r="G32" s="27">
        <v>14</v>
      </c>
      <c r="H32" s="27">
        <v>5</v>
      </c>
      <c r="I32" s="27">
        <v>29.5</v>
      </c>
      <c r="J32" s="27">
        <v>4</v>
      </c>
      <c r="K32" s="27"/>
      <c r="L32" s="27"/>
      <c r="M32" s="27"/>
      <c r="N32" s="27"/>
      <c r="O32" s="27"/>
      <c r="P32" s="27"/>
      <c r="Q32" s="27"/>
      <c r="R32" s="30">
        <v>52.5</v>
      </c>
    </row>
    <row r="33" spans="1:18">
      <c r="A33" s="27">
        <v>29</v>
      </c>
      <c r="B33" s="33" t="s">
        <v>49</v>
      </c>
      <c r="C33" s="27" t="s">
        <v>24</v>
      </c>
      <c r="D33" s="27">
        <v>1</v>
      </c>
      <c r="E33" s="27"/>
      <c r="F33" s="27"/>
      <c r="G33" s="27"/>
      <c r="H33" s="27">
        <f>3*1.5</f>
        <v>4.5</v>
      </c>
      <c r="I33" s="27">
        <f>13+13+11+11</f>
        <v>48</v>
      </c>
      <c r="J33" s="27"/>
      <c r="K33" s="27"/>
      <c r="L33" s="27"/>
      <c r="M33" s="27"/>
      <c r="N33" s="27"/>
      <c r="O33" s="27"/>
      <c r="P33" s="27"/>
      <c r="Q33" s="27"/>
      <c r="R33" s="30">
        <v>52.5</v>
      </c>
    </row>
    <row r="34" spans="1:18">
      <c r="A34" s="27">
        <v>30</v>
      </c>
      <c r="B34" s="33" t="s">
        <v>51</v>
      </c>
      <c r="C34" s="27" t="s">
        <v>24</v>
      </c>
      <c r="D34" s="27">
        <v>2</v>
      </c>
      <c r="E34" s="27"/>
      <c r="F34" s="27"/>
      <c r="G34" s="27"/>
      <c r="H34" s="27">
        <f>5*1.5+6</f>
        <v>13.5</v>
      </c>
      <c r="I34" s="27">
        <f>4+13*1.5+14</f>
        <v>37.5</v>
      </c>
      <c r="J34" s="27">
        <v>1</v>
      </c>
      <c r="K34" s="27"/>
      <c r="L34" s="27"/>
      <c r="M34" s="27"/>
      <c r="N34" s="27"/>
      <c r="O34" s="27"/>
      <c r="P34" s="27"/>
      <c r="Q34" s="27"/>
      <c r="R34" s="30">
        <v>52</v>
      </c>
    </row>
    <row r="35" spans="1:18">
      <c r="A35" s="27">
        <v>31</v>
      </c>
      <c r="B35" s="31" t="s">
        <v>48</v>
      </c>
      <c r="C35" s="28" t="s">
        <v>24</v>
      </c>
      <c r="D35" s="28">
        <v>1</v>
      </c>
      <c r="E35" s="28"/>
      <c r="F35" s="28"/>
      <c r="G35" s="28"/>
      <c r="H35" s="28"/>
      <c r="I35" s="28">
        <f>4+6*1.5+15*1.5</f>
        <v>35.5</v>
      </c>
      <c r="J35" s="28"/>
      <c r="K35" s="28"/>
      <c r="L35" s="28">
        <v>2</v>
      </c>
      <c r="M35" s="28"/>
      <c r="N35" s="28">
        <f>5*1.5+4*1.5</f>
        <v>13.5</v>
      </c>
      <c r="O35" s="28"/>
      <c r="P35" s="28"/>
      <c r="Q35" s="28"/>
      <c r="R35" s="30">
        <v>51</v>
      </c>
    </row>
    <row r="36" spans="1:18" ht="15">
      <c r="A36"/>
      <c r="B36" s="34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5">
      <c r="A37"/>
      <c r="B37" s="34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5">
      <c r="A38"/>
      <c r="B38" s="34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5">
      <c r="A39"/>
      <c r="B39" s="34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5">
      <c r="A40"/>
      <c r="B40" s="34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5">
      <c r="A41"/>
      <c r="B41" s="34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5">
      <c r="A42"/>
      <c r="B42" s="34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">
      <c r="A43"/>
      <c r="B43" s="34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5">
      <c r="A44"/>
      <c r="B44" s="3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">
      <c r="A45"/>
      <c r="B45" s="3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5">
      <c r="A46"/>
      <c r="B46" s="34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5">
      <c r="A47"/>
      <c r="B47" s="34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5">
      <c r="A48"/>
      <c r="B48" s="34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5">
      <c r="A49"/>
      <c r="B49" s="34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5">
      <c r="A50"/>
      <c r="B50" s="34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5">
      <c r="A51"/>
      <c r="B51" s="34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5">
      <c r="A52"/>
      <c r="B52" s="34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5">
      <c r="A53"/>
      <c r="B53" s="34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5">
      <c r="A54"/>
      <c r="B54" s="3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5">
      <c r="A55"/>
      <c r="B55" s="34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5">
      <c r="A56"/>
      <c r="B56" s="34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5">
      <c r="A57"/>
      <c r="B57" s="34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5">
      <c r="A58"/>
      <c r="B58" s="34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5">
      <c r="A59"/>
      <c r="B59" s="34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5">
      <c r="A60"/>
      <c r="B60" s="34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5">
      <c r="A61"/>
      <c r="B61" s="34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5">
      <c r="A62"/>
      <c r="B62" s="34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42" customHeight="1">
      <c r="A63"/>
      <c r="B63" s="34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</sheetData>
  <mergeCells count="12">
    <mergeCell ref="A4:R4"/>
    <mergeCell ref="D1:D3"/>
    <mergeCell ref="E1:Q1"/>
    <mergeCell ref="A1:A3"/>
    <mergeCell ref="B1:B3"/>
    <mergeCell ref="C1:C3"/>
    <mergeCell ref="R1:R3"/>
    <mergeCell ref="E2:G2"/>
    <mergeCell ref="H2:I2"/>
    <mergeCell ref="J2:K2"/>
    <mergeCell ref="L2:N2"/>
    <mergeCell ref="O2:Q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e.a.vasilieva</cp:lastModifiedBy>
  <cp:lastPrinted>2014-02-21T07:33:50Z</cp:lastPrinted>
  <dcterms:created xsi:type="dcterms:W3CDTF">2012-10-09T08:12:30Z</dcterms:created>
  <dcterms:modified xsi:type="dcterms:W3CDTF">2017-04-06T13:43:48Z</dcterms:modified>
</cp:coreProperties>
</file>