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009543\Documents\ПГАС_2020\Весна\Предварительный рейтинг\"/>
    </mc:Choice>
  </mc:AlternateContent>
  <bookViews>
    <workbookView xWindow="0" yWindow="0" windowWidth="38400" windowHeight="17535"/>
  </bookViews>
  <sheets>
    <sheet name="Математика и механика" sheetId="1" r:id="rId1"/>
  </sheets>
  <calcPr calcId="152511"/>
</workbook>
</file>

<file path=xl/calcChain.xml><?xml version="1.0" encoding="utf-8"?>
<calcChain xmlns="http://schemas.openxmlformats.org/spreadsheetml/2006/main">
  <c r="J14" i="1" l="1"/>
  <c r="H14" i="1"/>
  <c r="G14" i="1"/>
  <c r="G35" i="1"/>
  <c r="H41" i="1"/>
  <c r="J75" i="1"/>
  <c r="I23" i="1"/>
  <c r="H23" i="1"/>
  <c r="G23" i="1"/>
  <c r="I38" i="1"/>
  <c r="I6" i="1"/>
  <c r="H6" i="1"/>
  <c r="G6" i="1"/>
  <c r="I52" i="1"/>
  <c r="J47" i="1"/>
  <c r="I69" i="1"/>
  <c r="I20" i="1"/>
  <c r="J26" i="1"/>
  <c r="H26" i="1"/>
  <c r="P50" i="1"/>
  <c r="O50" i="1"/>
  <c r="I45" i="1"/>
  <c r="J15" i="1"/>
  <c r="I15" i="1"/>
  <c r="G15" i="1"/>
  <c r="I27" i="1"/>
  <c r="K76" i="1"/>
  <c r="J55" i="1"/>
  <c r="I55" i="1"/>
  <c r="H9" i="1"/>
  <c r="I9" i="1"/>
  <c r="N80" i="1"/>
  <c r="G49" i="1"/>
  <c r="I73" i="1"/>
  <c r="J13" i="1"/>
  <c r="I13" i="1"/>
  <c r="I36" i="1"/>
  <c r="H36" i="1"/>
  <c r="G36" i="1"/>
  <c r="I19" i="1"/>
  <c r="P21" i="1"/>
  <c r="O21" i="1"/>
  <c r="N21" i="1"/>
  <c r="I21" i="1"/>
  <c r="I40" i="1"/>
  <c r="K31" i="1"/>
  <c r="I31" i="1"/>
  <c r="H31" i="1"/>
  <c r="J51" i="1"/>
  <c r="I51" i="1"/>
  <c r="I5" i="1"/>
  <c r="H5" i="1"/>
  <c r="G5" i="1"/>
  <c r="I43" i="1" l="1"/>
  <c r="I30" i="1" l="1"/>
  <c r="H30" i="1"/>
  <c r="I24" i="1"/>
  <c r="H24" i="1"/>
  <c r="G43" i="1"/>
  <c r="I54" i="1"/>
  <c r="H54" i="1"/>
  <c r="I7" i="1"/>
  <c r="I28" i="1"/>
  <c r="I33" i="1"/>
  <c r="H33" i="1"/>
  <c r="G33" i="1"/>
  <c r="J16" i="1"/>
  <c r="I16" i="1"/>
  <c r="I44" i="1"/>
  <c r="I79" i="1"/>
  <c r="G79" i="1"/>
  <c r="J39" i="1"/>
  <c r="I39" i="1"/>
  <c r="I71" i="1"/>
  <c r="I8" i="1"/>
  <c r="H8" i="1"/>
  <c r="I78" i="1"/>
  <c r="G78" i="1"/>
  <c r="J77" i="1"/>
  <c r="G77" i="1"/>
  <c r="I74" i="1"/>
  <c r="H74" i="1"/>
  <c r="P10" i="1"/>
  <c r="O10" i="1"/>
  <c r="I10" i="1"/>
  <c r="H10" i="1"/>
  <c r="N46" i="1" l="1"/>
  <c r="I46" i="1"/>
  <c r="R46" i="1" s="1"/>
  <c r="I17" i="1"/>
  <c r="H17" i="1"/>
  <c r="G17" i="1"/>
  <c r="R17" i="1" s="1"/>
  <c r="I72" i="1"/>
  <c r="R72" i="1" s="1"/>
  <c r="I25" i="1"/>
  <c r="H25" i="1"/>
  <c r="R25" i="1" s="1"/>
  <c r="J56" i="1"/>
  <c r="I12" i="1"/>
  <c r="H12" i="1"/>
  <c r="I37" i="1"/>
  <c r="H37" i="1"/>
  <c r="R37" i="1" s="1"/>
  <c r="I34" i="1"/>
  <c r="R34" i="1" s="1"/>
  <c r="I42" i="1"/>
  <c r="G53" i="1"/>
  <c r="R53" i="1" s="1"/>
  <c r="J48" i="1"/>
  <c r="I48" i="1"/>
  <c r="R48" i="1" s="1"/>
  <c r="R67" i="1"/>
  <c r="R59" i="1"/>
  <c r="R60" i="1"/>
  <c r="R68" i="1"/>
  <c r="R42" i="1"/>
  <c r="R61" i="1"/>
  <c r="R12" i="1"/>
  <c r="R56" i="1"/>
  <c r="R10" i="1"/>
  <c r="R74" i="1"/>
  <c r="R77" i="1"/>
  <c r="R78" i="1"/>
  <c r="R8" i="1"/>
  <c r="R71" i="1"/>
  <c r="R39" i="1"/>
  <c r="R79" i="1"/>
  <c r="R44" i="1"/>
  <c r="R16" i="1"/>
  <c r="R33" i="1"/>
  <c r="R28" i="1"/>
  <c r="R7" i="1"/>
  <c r="R54" i="1"/>
  <c r="R43" i="1"/>
  <c r="R24" i="1"/>
  <c r="R30" i="1"/>
  <c r="R5" i="1"/>
  <c r="R51" i="1"/>
  <c r="R31" i="1"/>
  <c r="R57" i="1"/>
  <c r="R40" i="1"/>
  <c r="R21" i="1"/>
  <c r="R19" i="1"/>
  <c r="R62" i="1"/>
  <c r="R65" i="1"/>
  <c r="R36" i="1"/>
  <c r="R13" i="1"/>
  <c r="R73" i="1"/>
  <c r="R63" i="1"/>
  <c r="R66" i="1"/>
  <c r="R58" i="1"/>
  <c r="R49" i="1"/>
  <c r="R80" i="1"/>
  <c r="R9" i="1"/>
  <c r="R55" i="1"/>
  <c r="R76" i="1"/>
  <c r="R27" i="1"/>
  <c r="R15" i="1"/>
  <c r="R45" i="1"/>
  <c r="R50" i="1"/>
  <c r="R64" i="1"/>
  <c r="R26" i="1"/>
  <c r="R20" i="1"/>
  <c r="R69" i="1"/>
  <c r="R47" i="1"/>
  <c r="R52" i="1"/>
  <c r="R6" i="1"/>
  <c r="R38" i="1"/>
  <c r="R23" i="1"/>
  <c r="R75" i="1"/>
  <c r="R41" i="1"/>
  <c r="R35" i="1"/>
  <c r="R14" i="1"/>
  <c r="I11" i="1"/>
  <c r="H11" i="1"/>
  <c r="R11" i="1" s="1"/>
  <c r="I18" i="1"/>
  <c r="H18" i="1"/>
  <c r="K32" i="1"/>
  <c r="I32" i="1"/>
  <c r="H32" i="1"/>
  <c r="G32" i="1"/>
  <c r="I22" i="1"/>
  <c r="H22" i="1"/>
  <c r="R22" i="1" s="1"/>
  <c r="I70" i="1"/>
  <c r="R70" i="1" s="1"/>
  <c r="H29" i="1"/>
  <c r="R29" i="1" s="1"/>
  <c r="R18" i="1" l="1"/>
  <c r="R32" i="1"/>
</calcChain>
</file>

<file path=xl/sharedStrings.xml><?xml version="1.0" encoding="utf-8"?>
<sst xmlns="http://schemas.openxmlformats.org/spreadsheetml/2006/main" count="177" uniqueCount="104">
  <si>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</si>
  <si>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</si>
  <si>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</si>
  <si>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</si>
  <si>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</si>
  <si>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</si>
  <si>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</si>
  <si>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</si>
  <si>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Уровень         (специалитет/ бакалавриат/ магистратура)</t>
  </si>
  <si>
    <t>№ п/п</t>
  </si>
  <si>
    <t>Ф.И.О. студента</t>
  </si>
  <si>
    <t>магистратура</t>
  </si>
  <si>
    <t>бакалавриат</t>
  </si>
  <si>
    <t>Леонова Анна Васильевна</t>
  </si>
  <si>
    <t>специалитет</t>
  </si>
  <si>
    <t>Игушева Людмила Александровна</t>
  </si>
  <si>
    <t>Бушмелев Федор Витальевич</t>
  </si>
  <si>
    <t>Батраков Александр Алексеевич</t>
  </si>
  <si>
    <t>Николаев Максим Сергеевич</t>
  </si>
  <si>
    <t>Чернышева Татьяна Юрьевна</t>
  </si>
  <si>
    <t>Бечина Анна Ильинична</t>
  </si>
  <si>
    <t>Щербаков Илья Александрович</t>
  </si>
  <si>
    <t>Коновалов Петр Алексеевич</t>
  </si>
  <si>
    <t>Ярош Дмитрий Сергеевич</t>
  </si>
  <si>
    <t>Лапина Татьяна Андреевна</t>
  </si>
  <si>
    <t>Маркозов Иван Дмитриевич</t>
  </si>
  <si>
    <t>Крисанова Ольга Игоревна</t>
  </si>
  <si>
    <t>Тихоненко Илья Сергеевич</t>
  </si>
  <si>
    <t>Никифоров Глеб Владиславович</t>
  </si>
  <si>
    <t>Васильева Ольга Викторовна</t>
  </si>
  <si>
    <t>Алексеев Иван Алексеевич</t>
  </si>
  <si>
    <t>Мишин Никита Матвеевич</t>
  </si>
  <si>
    <t>Мясников Владислав Николаевич</t>
  </si>
  <si>
    <t>Глазырин Кирилл Максимович</t>
  </si>
  <si>
    <t>Лень Ирина Александровна</t>
  </si>
  <si>
    <t>Лобачев Михаил Юрьевич</t>
  </si>
  <si>
    <t>Платонова Мария Викторовна</t>
  </si>
  <si>
    <t>Башкиров Александр Андреевич</t>
  </si>
  <si>
    <t>Математика, механика</t>
  </si>
  <si>
    <t>Максакова Юлия Алексеевна</t>
  </si>
  <si>
    <t>Акимова Елизавета Дмитриевна</t>
  </si>
  <si>
    <t>Балашов Илья Вадимович</t>
  </si>
  <si>
    <t>Батоев Константин Аланович</t>
  </si>
  <si>
    <t>Богданов Иван Михалович</t>
  </si>
  <si>
    <t>Васенина Анна Игоревна</t>
  </si>
  <si>
    <t>Винник Екатерина Петровна</t>
  </si>
  <si>
    <t>Гайнутдинов Рустам Ильмирович</t>
  </si>
  <si>
    <t>Галямина Василиса Сергеевна</t>
  </si>
  <si>
    <t>Дериглазов Алексей Павлович</t>
  </si>
  <si>
    <t>Дзебисашвили Георгий Тамазович</t>
  </si>
  <si>
    <t>Дмитриев Вячеслав Александрович</t>
  </si>
  <si>
    <t>Дорофеев Антон Сергеевич</t>
  </si>
  <si>
    <t>Елисеев Павел Алесеевич</t>
  </si>
  <si>
    <t>Завалишин Арсений Дмитриевич</t>
  </si>
  <si>
    <t>Ивашева Валерия Михайловна</t>
  </si>
  <si>
    <t>Карасева Ульяна Павловна</t>
  </si>
  <si>
    <t>Ковальчуков Александр Алексеевич</t>
  </si>
  <si>
    <t>Корепанова Анастасия Андреевна</t>
  </si>
  <si>
    <t>Костицын Михаил Павлович</t>
  </si>
  <si>
    <t>Кукульская Анастасия Ивановна</t>
  </si>
  <si>
    <t>Кутуев Владимир Александрович</t>
  </si>
  <si>
    <t>Кучеренко Денис Валерьевич</t>
  </si>
  <si>
    <t>Лукашева Анастасия Александровна</t>
  </si>
  <si>
    <t>Лунев Иван Сергеевич</t>
  </si>
  <si>
    <t>Максимов Анатолий Григорьевич</t>
  </si>
  <si>
    <t>Мельник Максим Юрьевич</t>
  </si>
  <si>
    <t>Мироненко Фома Дмитриевич</t>
  </si>
  <si>
    <t>Мисонижник Александр Владимирович</t>
  </si>
  <si>
    <t>Мухалева Надежда Викторовна</t>
  </si>
  <si>
    <t>Нижарадзе Анастасия Тимуровна</t>
  </si>
  <si>
    <t>Олисеенко Валерий Дмитриевич</t>
  </si>
  <si>
    <t>Орачев Егор Станиславович</t>
  </si>
  <si>
    <t>Панасюк Андрей Дмитриевич</t>
  </si>
  <si>
    <t>Паршин Максим Алексеевич</t>
  </si>
  <si>
    <t>Положиев Роман Игоревич</t>
  </si>
  <si>
    <t>Романова Елизавета Юьревна</t>
  </si>
  <si>
    <t>Салганик Александр</t>
  </si>
  <si>
    <t>Серова Мария Максимовна</t>
  </si>
  <si>
    <t>Соколов Ярослав Сергеевич</t>
  </si>
  <si>
    <t>Сорокина Светлана Олеговна</t>
  </si>
  <si>
    <t>Спирин Егор Сергеевич</t>
  </si>
  <si>
    <t>Струтовский Максим Андреевич</t>
  </si>
  <si>
    <t>Турсунова Мунира Бахромовна</t>
  </si>
  <si>
    <t>Тюрин Алексей Валерьевич</t>
  </si>
  <si>
    <t>Ференц  Данила Святославович</t>
  </si>
  <si>
    <t>Фефелов Алексей Андреевич</t>
  </si>
  <si>
    <t xml:space="preserve">Хлобыстова Анастасия Олеговна </t>
  </si>
  <si>
    <t>Царик Владимир Игоревич</t>
  </si>
  <si>
    <t>Чернявский Олег Николаевич</t>
  </si>
  <si>
    <t>Шумаев Илья Олегович</t>
  </si>
  <si>
    <t>Стариков Кирилл Игоревич</t>
  </si>
  <si>
    <t xml:space="preserve"> 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</si>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</sst>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Normal="100" workbookViewId="0">
      <pane ySplit="3" topLeftCell="A4" activePane="bottomLeft" state="frozen"/>
      <selection pane="bottomLeft" activeCell="X11" sqref="X11"/>
    </sheetView>
  </sheetViews>
  <sheetFormatPr defaultRowHeight="12.75" x14ac:dyDescent="0.2"/>
  <cols>
    <col min="1" max="1" width="5" style="5" customWidth="1"/>
    <col min="2" max="2" width="40.7109375" style="1" customWidth="1"/>
    <col min="3" max="3" width="17.85546875" style="5" customWidth="1"/>
    <col min="4" max="4" width="6.140625" style="7" customWidth="1"/>
    <col min="5" max="5" width="6.7109375" style="7" customWidth="1"/>
    <col min="6" max="7" width="6.7109375" style="1" customWidth="1"/>
    <col min="8" max="8" width="11.28515625" style="1" customWidth="1"/>
    <col min="9" max="9" width="8.140625" style="1" customWidth="1"/>
    <col min="10" max="10" width="6.7109375" style="1" customWidth="1"/>
    <col min="11" max="11" width="8.140625" style="1" customWidth="1"/>
    <col min="12" max="16" width="6.7109375" style="1" customWidth="1"/>
    <col min="17" max="17" width="6.7109375" style="7" customWidth="1"/>
    <col min="18" max="18" width="13" style="1" customWidth="1"/>
    <col min="19" max="16384" width="9.140625" style="1"/>
  </cols>
  <sheetData>
    <row r="1" spans="1:18" ht="18.75" customHeight="1" x14ac:dyDescent="0.2">
      <c r="A1" s="33" t="s">
        <v>9</v>
      </c>
      <c r="B1" s="33" t="s">
        <v>10</v>
      </c>
      <c r="C1" s="34" t="s">
        <v>8</v>
      </c>
      <c r="D1" s="35" t="s">
        <v>0</v>
      </c>
      <c r="E1" s="33" t="s">
        <v>1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 t="s">
        <v>7</v>
      </c>
    </row>
    <row r="2" spans="1:18" ht="45.75" customHeight="1" x14ac:dyDescent="0.2">
      <c r="A2" s="33"/>
      <c r="B2" s="33"/>
      <c r="C2" s="34"/>
      <c r="D2" s="35"/>
      <c r="E2" s="33" t="s">
        <v>2</v>
      </c>
      <c r="F2" s="33"/>
      <c r="G2" s="33"/>
      <c r="H2" s="33" t="s">
        <v>3</v>
      </c>
      <c r="I2" s="33"/>
      <c r="J2" s="33" t="s">
        <v>4</v>
      </c>
      <c r="K2" s="33"/>
      <c r="L2" s="33" t="s">
        <v>5</v>
      </c>
      <c r="M2" s="33"/>
      <c r="N2" s="33"/>
      <c r="O2" s="33" t="s">
        <v>6</v>
      </c>
      <c r="P2" s="33"/>
      <c r="Q2" s="33"/>
      <c r="R2" s="33"/>
    </row>
    <row r="3" spans="1:18" s="2" customFormat="1" ht="40.5" customHeight="1" x14ac:dyDescent="0.25">
      <c r="A3" s="33"/>
      <c r="B3" s="33"/>
      <c r="C3" s="34"/>
      <c r="D3" s="35"/>
      <c r="E3" s="36" t="s">
        <v>91</v>
      </c>
      <c r="F3" s="37" t="s">
        <v>92</v>
      </c>
      <c r="G3" s="38" t="s">
        <v>93</v>
      </c>
      <c r="H3" s="37" t="s">
        <v>94</v>
      </c>
      <c r="I3" s="37" t="s">
        <v>95</v>
      </c>
      <c r="J3" s="37" t="s">
        <v>96</v>
      </c>
      <c r="K3" s="37" t="s">
        <v>97</v>
      </c>
      <c r="L3" s="37" t="s">
        <v>98</v>
      </c>
      <c r="M3" s="37" t="s">
        <v>99</v>
      </c>
      <c r="N3" s="37" t="s">
        <v>100</v>
      </c>
      <c r="O3" s="37" t="s">
        <v>101</v>
      </c>
      <c r="P3" s="37" t="s">
        <v>102</v>
      </c>
      <c r="Q3" s="39" t="s">
        <v>103</v>
      </c>
      <c r="R3" s="33"/>
    </row>
    <row r="4" spans="1:18" s="2" customFormat="1" ht="24.75" customHeight="1" x14ac:dyDescent="0.25">
      <c r="A4" s="40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1:18" s="14" customFormat="1" ht="15" x14ac:dyDescent="0.25">
      <c r="A5" s="21">
        <v>1</v>
      </c>
      <c r="B5" s="22" t="s">
        <v>64</v>
      </c>
      <c r="C5" s="23" t="s">
        <v>12</v>
      </c>
      <c r="D5" s="24">
        <v>4</v>
      </c>
      <c r="E5" s="25">
        <v>0</v>
      </c>
      <c r="F5" s="26">
        <v>0</v>
      </c>
      <c r="G5" s="26">
        <f>4+2.5</f>
        <v>6.5</v>
      </c>
      <c r="H5" s="26">
        <f>10+6+8+5</f>
        <v>29</v>
      </c>
      <c r="I5" s="26">
        <f>2+8+20+10</f>
        <v>40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f t="shared" ref="R5:R36" si="0">SUM(E5:Q5)</f>
        <v>75.5</v>
      </c>
    </row>
    <row r="6" spans="1:18" s="14" customFormat="1" ht="15" x14ac:dyDescent="0.25">
      <c r="A6" s="21">
        <v>2</v>
      </c>
      <c r="B6" s="22" t="s">
        <v>86</v>
      </c>
      <c r="C6" s="23" t="s">
        <v>11</v>
      </c>
      <c r="D6" s="24">
        <v>1</v>
      </c>
      <c r="E6" s="25">
        <v>0</v>
      </c>
      <c r="F6" s="26">
        <v>0</v>
      </c>
      <c r="G6" s="26">
        <f>0</f>
        <v>0</v>
      </c>
      <c r="H6" s="26">
        <f>13+8+5+0</f>
        <v>26</v>
      </c>
      <c r="I6" s="26">
        <f>29+0+8+2+1.3</f>
        <v>40.299999999999997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f t="shared" si="0"/>
        <v>66.3</v>
      </c>
    </row>
    <row r="7" spans="1:18" s="14" customFormat="1" ht="15" x14ac:dyDescent="0.25">
      <c r="A7" s="21">
        <v>3</v>
      </c>
      <c r="B7" s="22" t="s">
        <v>13</v>
      </c>
      <c r="C7" s="23" t="s">
        <v>11</v>
      </c>
      <c r="D7" s="24">
        <v>2</v>
      </c>
      <c r="E7" s="25">
        <v>0</v>
      </c>
      <c r="F7" s="26">
        <v>0</v>
      </c>
      <c r="G7" s="26">
        <v>0</v>
      </c>
      <c r="H7" s="26">
        <v>0</v>
      </c>
      <c r="I7" s="26">
        <f>18+8+11+5+15+3</f>
        <v>60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f t="shared" si="0"/>
        <v>60</v>
      </c>
    </row>
    <row r="8" spans="1:18" s="14" customFormat="1" ht="15" x14ac:dyDescent="0.25">
      <c r="A8" s="21">
        <v>4</v>
      </c>
      <c r="B8" s="22" t="s">
        <v>57</v>
      </c>
      <c r="C8" s="23" t="s">
        <v>12</v>
      </c>
      <c r="D8" s="24">
        <v>4</v>
      </c>
      <c r="E8" s="25">
        <v>0</v>
      </c>
      <c r="F8" s="26">
        <v>0</v>
      </c>
      <c r="G8" s="26">
        <v>0</v>
      </c>
      <c r="H8" s="26">
        <f>10+0+8+5</f>
        <v>23</v>
      </c>
      <c r="I8" s="26">
        <f>8+18+0+3.3</f>
        <v>29.3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f t="shared" si="0"/>
        <v>52.3</v>
      </c>
    </row>
    <row r="9" spans="1:18" s="14" customFormat="1" ht="15" x14ac:dyDescent="0.25">
      <c r="A9" s="21">
        <v>5</v>
      </c>
      <c r="B9" s="22" t="s">
        <v>75</v>
      </c>
      <c r="C9" s="23" t="s">
        <v>11</v>
      </c>
      <c r="D9" s="24">
        <v>2</v>
      </c>
      <c r="E9" s="25">
        <v>8</v>
      </c>
      <c r="F9" s="26">
        <v>0</v>
      </c>
      <c r="G9" s="26">
        <v>0</v>
      </c>
      <c r="H9" s="26">
        <f>8+0</f>
        <v>8</v>
      </c>
      <c r="I9" s="26">
        <f>15+0+18+2</f>
        <v>35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f t="shared" si="0"/>
        <v>51</v>
      </c>
    </row>
    <row r="10" spans="1:18" s="14" customFormat="1" ht="15" x14ac:dyDescent="0.25">
      <c r="A10" s="21">
        <v>6</v>
      </c>
      <c r="B10" s="22" t="s">
        <v>15</v>
      </c>
      <c r="C10" s="23" t="s">
        <v>11</v>
      </c>
      <c r="D10" s="24">
        <v>2</v>
      </c>
      <c r="E10" s="25">
        <v>8</v>
      </c>
      <c r="F10" s="26">
        <v>0</v>
      </c>
      <c r="G10" s="26">
        <v>0</v>
      </c>
      <c r="H10" s="26">
        <f>0</f>
        <v>0</v>
      </c>
      <c r="I10" s="26">
        <f>5+0</f>
        <v>5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f>10+0+8+0+4+2.5+1.5</f>
        <v>26</v>
      </c>
      <c r="P10" s="26">
        <f>2+0+3+2+1</f>
        <v>8</v>
      </c>
      <c r="Q10" s="26">
        <v>4</v>
      </c>
      <c r="R10" s="26">
        <f t="shared" si="0"/>
        <v>51</v>
      </c>
    </row>
    <row r="11" spans="1:18" s="14" customFormat="1" ht="15" x14ac:dyDescent="0.25">
      <c r="A11" s="21">
        <v>7</v>
      </c>
      <c r="B11" s="22" t="s">
        <v>29</v>
      </c>
      <c r="C11" s="23" t="s">
        <v>11</v>
      </c>
      <c r="D11" s="24">
        <v>2</v>
      </c>
      <c r="E11" s="25">
        <v>8</v>
      </c>
      <c r="F11" s="26">
        <v>0</v>
      </c>
      <c r="G11" s="26">
        <v>0</v>
      </c>
      <c r="H11" s="26">
        <f>8</f>
        <v>8</v>
      </c>
      <c r="I11" s="26">
        <f>0+2+1.3+10+8+9</f>
        <v>30.3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4</v>
      </c>
      <c r="R11" s="26">
        <f t="shared" si="0"/>
        <v>50.3</v>
      </c>
    </row>
    <row r="12" spans="1:18" s="14" customFormat="1" ht="15" x14ac:dyDescent="0.25">
      <c r="A12" s="21">
        <v>8</v>
      </c>
      <c r="B12" s="22" t="s">
        <v>49</v>
      </c>
      <c r="C12" s="23" t="s">
        <v>11</v>
      </c>
      <c r="D12" s="24">
        <v>2</v>
      </c>
      <c r="E12" s="25">
        <v>8</v>
      </c>
      <c r="F12" s="26">
        <v>0</v>
      </c>
      <c r="G12" s="26">
        <v>0</v>
      </c>
      <c r="H12" s="26">
        <f>15+0</f>
        <v>15</v>
      </c>
      <c r="I12" s="26">
        <f>8+18</f>
        <v>26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f t="shared" si="0"/>
        <v>49</v>
      </c>
    </row>
    <row r="13" spans="1:18" s="14" customFormat="1" ht="15" x14ac:dyDescent="0.25">
      <c r="A13" s="21">
        <v>9</v>
      </c>
      <c r="B13" s="22" t="s">
        <v>18</v>
      </c>
      <c r="C13" s="23" t="s">
        <v>11</v>
      </c>
      <c r="D13" s="24">
        <v>2</v>
      </c>
      <c r="E13" s="25">
        <v>8</v>
      </c>
      <c r="F13" s="26">
        <v>0</v>
      </c>
      <c r="G13" s="26">
        <v>0</v>
      </c>
      <c r="H13" s="26">
        <v>0</v>
      </c>
      <c r="I13" s="26">
        <f>15+18</f>
        <v>33</v>
      </c>
      <c r="J13" s="26">
        <f>4</f>
        <v>4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f t="shared" si="0"/>
        <v>45</v>
      </c>
    </row>
    <row r="14" spans="1:18" s="14" customFormat="1" ht="15" x14ac:dyDescent="0.25">
      <c r="A14" s="21">
        <v>10</v>
      </c>
      <c r="B14" s="22" t="s">
        <v>23</v>
      </c>
      <c r="C14" s="23" t="s">
        <v>12</v>
      </c>
      <c r="D14" s="24">
        <v>3</v>
      </c>
      <c r="E14" s="25">
        <v>8</v>
      </c>
      <c r="F14" s="26">
        <v>0</v>
      </c>
      <c r="G14" s="26">
        <f>5</f>
        <v>5</v>
      </c>
      <c r="H14" s="26">
        <f>7</f>
        <v>7</v>
      </c>
      <c r="I14" s="26">
        <v>0</v>
      </c>
      <c r="J14" s="26">
        <f>4+2.5+0+4+2.5+6</f>
        <v>19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f t="shared" si="0"/>
        <v>39</v>
      </c>
    </row>
    <row r="15" spans="1:18" s="14" customFormat="1" ht="15" x14ac:dyDescent="0.25">
      <c r="A15" s="21">
        <v>11</v>
      </c>
      <c r="B15" s="22" t="s">
        <v>79</v>
      </c>
      <c r="C15" s="23" t="s">
        <v>11</v>
      </c>
      <c r="D15" s="24">
        <v>1</v>
      </c>
      <c r="E15" s="25">
        <v>0</v>
      </c>
      <c r="F15" s="26">
        <v>0</v>
      </c>
      <c r="G15" s="26">
        <f>13</f>
        <v>13</v>
      </c>
      <c r="H15" s="26">
        <v>0</v>
      </c>
      <c r="I15" s="26">
        <f>18</f>
        <v>18</v>
      </c>
      <c r="J15" s="26">
        <f>2+0.5+0</f>
        <v>2.5</v>
      </c>
      <c r="K15" s="26">
        <v>0</v>
      </c>
      <c r="L15" s="26">
        <v>0</v>
      </c>
      <c r="M15" s="26">
        <v>0</v>
      </c>
      <c r="N15" s="26">
        <v>0</v>
      </c>
      <c r="O15" s="26">
        <v>2</v>
      </c>
      <c r="P15" s="26">
        <v>0</v>
      </c>
      <c r="Q15" s="26">
        <v>0</v>
      </c>
      <c r="R15" s="26">
        <f t="shared" si="0"/>
        <v>35.5</v>
      </c>
    </row>
    <row r="16" spans="1:18" s="14" customFormat="1" ht="15" x14ac:dyDescent="0.25">
      <c r="A16" s="21">
        <v>12</v>
      </c>
      <c r="B16" s="22" t="s">
        <v>61</v>
      </c>
      <c r="C16" s="23" t="s">
        <v>11</v>
      </c>
      <c r="D16" s="24">
        <v>1</v>
      </c>
      <c r="E16" s="25">
        <v>0</v>
      </c>
      <c r="F16" s="26">
        <v>0</v>
      </c>
      <c r="G16" s="26">
        <v>0</v>
      </c>
      <c r="H16" s="26">
        <v>0</v>
      </c>
      <c r="I16" s="26">
        <f>8+18+5</f>
        <v>31</v>
      </c>
      <c r="J16" s="26">
        <f>4+0</f>
        <v>4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f t="shared" si="0"/>
        <v>35</v>
      </c>
    </row>
    <row r="17" spans="1:18" s="14" customFormat="1" ht="15" x14ac:dyDescent="0.25">
      <c r="A17" s="21">
        <v>13</v>
      </c>
      <c r="B17" s="22" t="s">
        <v>53</v>
      </c>
      <c r="C17" s="23" t="s">
        <v>12</v>
      </c>
      <c r="D17" s="24">
        <v>4</v>
      </c>
      <c r="E17" s="25">
        <v>0</v>
      </c>
      <c r="F17" s="26">
        <v>0</v>
      </c>
      <c r="G17" s="26">
        <f>0+0</f>
        <v>0</v>
      </c>
      <c r="H17" s="26">
        <f>0+0+10+6+8+0</f>
        <v>24</v>
      </c>
      <c r="I17" s="26">
        <f>8</f>
        <v>8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f t="shared" si="0"/>
        <v>32</v>
      </c>
    </row>
    <row r="18" spans="1:18" s="14" customFormat="1" ht="15" x14ac:dyDescent="0.25">
      <c r="A18" s="21">
        <v>14</v>
      </c>
      <c r="B18" s="22" t="s">
        <v>16</v>
      </c>
      <c r="C18" s="23" t="s">
        <v>11</v>
      </c>
      <c r="D18" s="24">
        <v>2</v>
      </c>
      <c r="E18" s="25">
        <v>0</v>
      </c>
      <c r="F18" s="26">
        <v>0</v>
      </c>
      <c r="G18" s="26">
        <v>0</v>
      </c>
      <c r="H18" s="26">
        <f>10+8+5+3</f>
        <v>26</v>
      </c>
      <c r="I18" s="26">
        <f>2+1.3</f>
        <v>3.3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f t="shared" si="0"/>
        <v>29.3</v>
      </c>
    </row>
    <row r="19" spans="1:18" s="14" customFormat="1" ht="15" x14ac:dyDescent="0.25">
      <c r="A19" s="21">
        <v>15</v>
      </c>
      <c r="B19" s="22" t="s">
        <v>68</v>
      </c>
      <c r="C19" s="23" t="s">
        <v>12</v>
      </c>
      <c r="D19" s="24">
        <v>4</v>
      </c>
      <c r="E19" s="25">
        <v>0</v>
      </c>
      <c r="F19" s="26">
        <v>0</v>
      </c>
      <c r="G19" s="26">
        <v>0</v>
      </c>
      <c r="H19" s="26">
        <v>0</v>
      </c>
      <c r="I19" s="26">
        <f>29</f>
        <v>29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f t="shared" si="0"/>
        <v>29</v>
      </c>
    </row>
    <row r="20" spans="1:18" s="14" customFormat="1" ht="15" x14ac:dyDescent="0.25">
      <c r="A20" s="21">
        <v>16</v>
      </c>
      <c r="B20" s="22" t="s">
        <v>82</v>
      </c>
      <c r="C20" s="23" t="s">
        <v>12</v>
      </c>
      <c r="D20" s="24">
        <v>4</v>
      </c>
      <c r="E20" s="25">
        <v>0</v>
      </c>
      <c r="F20" s="26">
        <v>0</v>
      </c>
      <c r="G20" s="26">
        <v>0</v>
      </c>
      <c r="H20" s="26">
        <v>0</v>
      </c>
      <c r="I20" s="26">
        <f>9+15+5</f>
        <v>29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f t="shared" si="0"/>
        <v>29</v>
      </c>
    </row>
    <row r="21" spans="1:18" s="14" customFormat="1" ht="15" x14ac:dyDescent="0.25">
      <c r="A21" s="21">
        <v>17</v>
      </c>
      <c r="B21" s="22" t="s">
        <v>31</v>
      </c>
      <c r="C21" s="23" t="s">
        <v>12</v>
      </c>
      <c r="D21" s="24">
        <v>4</v>
      </c>
      <c r="E21" s="25">
        <v>0</v>
      </c>
      <c r="F21" s="26">
        <v>0</v>
      </c>
      <c r="G21" s="26">
        <v>0</v>
      </c>
      <c r="H21" s="26">
        <v>0</v>
      </c>
      <c r="I21" s="26">
        <f>15+8</f>
        <v>23</v>
      </c>
      <c r="J21" s="26">
        <v>0</v>
      </c>
      <c r="K21" s="26">
        <v>0</v>
      </c>
      <c r="L21" s="26">
        <v>0</v>
      </c>
      <c r="M21" s="26">
        <v>0</v>
      </c>
      <c r="N21" s="26">
        <f>0</f>
        <v>0</v>
      </c>
      <c r="O21" s="26">
        <f>4+0</f>
        <v>4</v>
      </c>
      <c r="P21" s="26">
        <f>0</f>
        <v>0</v>
      </c>
      <c r="Q21" s="26">
        <v>0</v>
      </c>
      <c r="R21" s="26">
        <f t="shared" si="0"/>
        <v>27</v>
      </c>
    </row>
    <row r="22" spans="1:18" s="14" customFormat="1" ht="15" x14ac:dyDescent="0.25">
      <c r="A22" s="21">
        <v>18</v>
      </c>
      <c r="B22" s="22" t="s">
        <v>17</v>
      </c>
      <c r="C22" s="23" t="s">
        <v>14</v>
      </c>
      <c r="D22" s="24">
        <v>5</v>
      </c>
      <c r="E22" s="25">
        <v>8</v>
      </c>
      <c r="F22" s="26">
        <v>0</v>
      </c>
      <c r="G22" s="26">
        <v>0</v>
      </c>
      <c r="H22" s="26">
        <f>0+8+5</f>
        <v>13</v>
      </c>
      <c r="I22" s="26">
        <f>0+4</f>
        <v>4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f>SUM(E22:Q22)</f>
        <v>25</v>
      </c>
    </row>
    <row r="23" spans="1:18" s="14" customFormat="1" ht="15" x14ac:dyDescent="0.25">
      <c r="A23" s="21">
        <v>19</v>
      </c>
      <c r="B23" s="22" t="s">
        <v>19</v>
      </c>
      <c r="C23" s="23" t="s">
        <v>11</v>
      </c>
      <c r="D23" s="24">
        <v>2</v>
      </c>
      <c r="E23" s="25">
        <v>8</v>
      </c>
      <c r="F23" s="26">
        <v>0</v>
      </c>
      <c r="G23" s="26">
        <f>0</f>
        <v>0</v>
      </c>
      <c r="H23" s="26">
        <f>8</f>
        <v>8</v>
      </c>
      <c r="I23" s="26">
        <f>7+2+0</f>
        <v>9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f t="shared" si="0"/>
        <v>25</v>
      </c>
    </row>
    <row r="24" spans="1:18" s="14" customFormat="1" ht="15" x14ac:dyDescent="0.25">
      <c r="A24" s="21">
        <v>20</v>
      </c>
      <c r="B24" s="22" t="s">
        <v>35</v>
      </c>
      <c r="C24" s="23" t="s">
        <v>11</v>
      </c>
      <c r="D24" s="24">
        <v>1</v>
      </c>
      <c r="E24" s="25">
        <v>0</v>
      </c>
      <c r="F24" s="26">
        <v>0</v>
      </c>
      <c r="G24" s="26">
        <v>0</v>
      </c>
      <c r="H24" s="26">
        <f>7+10+0</f>
        <v>17</v>
      </c>
      <c r="I24" s="26">
        <f>5+3</f>
        <v>8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f t="shared" si="0"/>
        <v>25</v>
      </c>
    </row>
    <row r="25" spans="1:18" s="14" customFormat="1" ht="15" x14ac:dyDescent="0.25">
      <c r="A25" s="21">
        <v>21</v>
      </c>
      <c r="B25" s="22" t="s">
        <v>51</v>
      </c>
      <c r="C25" s="23" t="s">
        <v>11</v>
      </c>
      <c r="D25" s="24">
        <v>2</v>
      </c>
      <c r="E25" s="25">
        <v>0</v>
      </c>
      <c r="F25" s="26">
        <v>0</v>
      </c>
      <c r="G25" s="26">
        <v>0</v>
      </c>
      <c r="H25" s="26">
        <f>7</f>
        <v>7</v>
      </c>
      <c r="I25" s="26">
        <f>18</f>
        <v>18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f t="shared" si="0"/>
        <v>25</v>
      </c>
    </row>
    <row r="26" spans="1:18" s="14" customFormat="1" ht="15" x14ac:dyDescent="0.25">
      <c r="A26" s="21">
        <v>22</v>
      </c>
      <c r="B26" s="22" t="s">
        <v>27</v>
      </c>
      <c r="C26" s="23" t="s">
        <v>14</v>
      </c>
      <c r="D26" s="24">
        <v>5</v>
      </c>
      <c r="E26" s="25">
        <v>8</v>
      </c>
      <c r="F26" s="26">
        <v>0</v>
      </c>
      <c r="G26" s="26">
        <v>0</v>
      </c>
      <c r="H26" s="26">
        <f>8+7</f>
        <v>15</v>
      </c>
      <c r="I26" s="26">
        <v>0</v>
      </c>
      <c r="J26" s="26">
        <f>0</f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f t="shared" si="0"/>
        <v>23</v>
      </c>
    </row>
    <row r="27" spans="1:18" s="14" customFormat="1" ht="15" x14ac:dyDescent="0.25">
      <c r="A27" s="21">
        <v>23</v>
      </c>
      <c r="B27" s="22" t="s">
        <v>78</v>
      </c>
      <c r="C27" s="23" t="s">
        <v>12</v>
      </c>
      <c r="D27" s="24">
        <v>4</v>
      </c>
      <c r="E27" s="25">
        <v>8</v>
      </c>
      <c r="F27" s="26">
        <v>0</v>
      </c>
      <c r="G27" s="26">
        <v>0</v>
      </c>
      <c r="H27" s="26">
        <v>0</v>
      </c>
      <c r="I27" s="26">
        <f>15</f>
        <v>15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f t="shared" si="0"/>
        <v>23</v>
      </c>
    </row>
    <row r="28" spans="1:18" s="14" customFormat="1" ht="15" x14ac:dyDescent="0.25">
      <c r="A28" s="21">
        <v>24</v>
      </c>
      <c r="B28" s="22" t="s">
        <v>34</v>
      </c>
      <c r="C28" s="23" t="s">
        <v>11</v>
      </c>
      <c r="D28" s="24">
        <v>1</v>
      </c>
      <c r="E28" s="25">
        <v>0</v>
      </c>
      <c r="F28" s="26">
        <v>0</v>
      </c>
      <c r="G28" s="26">
        <v>0</v>
      </c>
      <c r="H28" s="26">
        <v>0</v>
      </c>
      <c r="I28" s="26">
        <f>18+5</f>
        <v>23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f t="shared" si="0"/>
        <v>23</v>
      </c>
    </row>
    <row r="29" spans="1:18" s="14" customFormat="1" ht="15" x14ac:dyDescent="0.25">
      <c r="A29" s="21">
        <v>25</v>
      </c>
      <c r="B29" s="22" t="s">
        <v>40</v>
      </c>
      <c r="C29" s="23" t="s">
        <v>11</v>
      </c>
      <c r="D29" s="24">
        <v>1</v>
      </c>
      <c r="E29" s="25">
        <v>0</v>
      </c>
      <c r="F29" s="26">
        <v>0</v>
      </c>
      <c r="G29" s="26">
        <v>0</v>
      </c>
      <c r="H29" s="26">
        <f>7+0</f>
        <v>7</v>
      </c>
      <c r="I29" s="26">
        <v>15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f t="shared" si="0"/>
        <v>22</v>
      </c>
    </row>
    <row r="30" spans="1:18" s="14" customFormat="1" ht="15" x14ac:dyDescent="0.25">
      <c r="A30" s="21">
        <v>26</v>
      </c>
      <c r="B30" s="22" t="s">
        <v>39</v>
      </c>
      <c r="C30" s="23" t="s">
        <v>14</v>
      </c>
      <c r="D30" s="24">
        <v>5</v>
      </c>
      <c r="E30" s="25">
        <v>8</v>
      </c>
      <c r="F30" s="26">
        <v>0</v>
      </c>
      <c r="G30" s="26">
        <v>0</v>
      </c>
      <c r="H30" s="26">
        <f>8</f>
        <v>8</v>
      </c>
      <c r="I30" s="26">
        <f>5</f>
        <v>5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f t="shared" si="0"/>
        <v>21</v>
      </c>
    </row>
    <row r="31" spans="1:18" s="14" customFormat="1" ht="15" x14ac:dyDescent="0.25">
      <c r="A31" s="21">
        <v>27</v>
      </c>
      <c r="B31" s="22" t="s">
        <v>65</v>
      </c>
      <c r="C31" s="23" t="s">
        <v>14</v>
      </c>
      <c r="D31" s="24">
        <v>5</v>
      </c>
      <c r="E31" s="25">
        <v>0</v>
      </c>
      <c r="F31" s="26">
        <v>0</v>
      </c>
      <c r="G31" s="26">
        <v>0</v>
      </c>
      <c r="H31" s="26">
        <f>13+8</f>
        <v>21</v>
      </c>
      <c r="I31" s="26">
        <f>0</f>
        <v>0</v>
      </c>
      <c r="J31" s="26">
        <v>0</v>
      </c>
      <c r="K31" s="26">
        <f>0</f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f t="shared" si="0"/>
        <v>21</v>
      </c>
    </row>
    <row r="32" spans="1:18" s="14" customFormat="1" ht="15" x14ac:dyDescent="0.25">
      <c r="A32" s="21">
        <v>28</v>
      </c>
      <c r="B32" s="22" t="s">
        <v>20</v>
      </c>
      <c r="C32" s="23" t="s">
        <v>11</v>
      </c>
      <c r="D32" s="24">
        <v>2</v>
      </c>
      <c r="E32" s="25">
        <v>0</v>
      </c>
      <c r="F32" s="26">
        <v>0</v>
      </c>
      <c r="G32" s="26">
        <f>0</f>
        <v>0</v>
      </c>
      <c r="H32" s="26">
        <f>0</f>
        <v>0</v>
      </c>
      <c r="I32" s="26">
        <f>9+8+2+1.3</f>
        <v>20.3</v>
      </c>
      <c r="J32" s="26">
        <v>0</v>
      </c>
      <c r="K32" s="26">
        <f>0</f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f t="shared" si="0"/>
        <v>20.3</v>
      </c>
    </row>
    <row r="33" spans="1:18" s="14" customFormat="1" ht="15" x14ac:dyDescent="0.25">
      <c r="A33" s="21">
        <v>29</v>
      </c>
      <c r="B33" s="22" t="s">
        <v>24</v>
      </c>
      <c r="C33" s="23" t="s">
        <v>11</v>
      </c>
      <c r="D33" s="24">
        <v>2</v>
      </c>
      <c r="E33" s="25">
        <v>0</v>
      </c>
      <c r="F33" s="26">
        <v>0</v>
      </c>
      <c r="G33" s="26">
        <f>0</f>
        <v>0</v>
      </c>
      <c r="H33" s="26">
        <f>8+5</f>
        <v>13</v>
      </c>
      <c r="I33" s="26">
        <f>7</f>
        <v>7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f t="shared" si="0"/>
        <v>20</v>
      </c>
    </row>
    <row r="34" spans="1:18" s="14" customFormat="1" ht="15" x14ac:dyDescent="0.25">
      <c r="A34" s="21">
        <v>30</v>
      </c>
      <c r="B34" s="22" t="s">
        <v>47</v>
      </c>
      <c r="C34" s="23" t="s">
        <v>12</v>
      </c>
      <c r="D34" s="24">
        <v>4</v>
      </c>
      <c r="E34" s="25">
        <v>0</v>
      </c>
      <c r="F34" s="26">
        <v>0</v>
      </c>
      <c r="G34" s="26">
        <v>0</v>
      </c>
      <c r="H34" s="26">
        <v>0</v>
      </c>
      <c r="I34" s="26">
        <f>15+5</f>
        <v>20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f t="shared" si="0"/>
        <v>20</v>
      </c>
    </row>
    <row r="35" spans="1:18" s="14" customFormat="1" ht="15" x14ac:dyDescent="0.25">
      <c r="A35" s="21">
        <v>31</v>
      </c>
      <c r="B35" s="22" t="s">
        <v>21</v>
      </c>
      <c r="C35" s="23" t="s">
        <v>14</v>
      </c>
      <c r="D35" s="24">
        <v>4</v>
      </c>
      <c r="E35" s="25">
        <v>8</v>
      </c>
      <c r="F35" s="26">
        <v>0</v>
      </c>
      <c r="G35" s="26">
        <f>0+11</f>
        <v>11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f t="shared" si="0"/>
        <v>19</v>
      </c>
    </row>
    <row r="36" spans="1:18" s="14" customFormat="1" ht="15" x14ac:dyDescent="0.25">
      <c r="A36" s="21">
        <v>32</v>
      </c>
      <c r="B36" s="22" t="s">
        <v>28</v>
      </c>
      <c r="C36" s="23" t="s">
        <v>14</v>
      </c>
      <c r="D36" s="24">
        <v>5</v>
      </c>
      <c r="E36" s="25">
        <v>8</v>
      </c>
      <c r="F36" s="26">
        <v>0</v>
      </c>
      <c r="G36" s="26">
        <f>0</f>
        <v>0</v>
      </c>
      <c r="H36" s="26">
        <f>8</f>
        <v>8</v>
      </c>
      <c r="I36" s="26">
        <f>2</f>
        <v>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f t="shared" si="0"/>
        <v>18</v>
      </c>
    </row>
    <row r="37" spans="1:18" s="14" customFormat="1" ht="15" x14ac:dyDescent="0.25">
      <c r="A37" s="21">
        <v>33</v>
      </c>
      <c r="B37" s="22" t="s">
        <v>48</v>
      </c>
      <c r="C37" s="23" t="s">
        <v>14</v>
      </c>
      <c r="D37" s="24">
        <v>5</v>
      </c>
      <c r="E37" s="25">
        <v>8</v>
      </c>
      <c r="F37" s="26">
        <v>0</v>
      </c>
      <c r="G37" s="26">
        <v>0</v>
      </c>
      <c r="H37" s="26">
        <f>8</f>
        <v>8</v>
      </c>
      <c r="I37" s="26">
        <f>2</f>
        <v>2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f t="shared" ref="R37:R68" si="1">SUM(E37:Q37)</f>
        <v>18</v>
      </c>
    </row>
    <row r="38" spans="1:18" s="14" customFormat="1" ht="15" x14ac:dyDescent="0.25">
      <c r="A38" s="21">
        <v>34</v>
      </c>
      <c r="B38" s="22" t="s">
        <v>87</v>
      </c>
      <c r="C38" s="23" t="s">
        <v>11</v>
      </c>
      <c r="D38" s="24">
        <v>2</v>
      </c>
      <c r="E38" s="25">
        <v>8</v>
      </c>
      <c r="F38" s="26">
        <v>0</v>
      </c>
      <c r="G38" s="26">
        <v>0</v>
      </c>
      <c r="H38" s="26">
        <v>0</v>
      </c>
      <c r="I38" s="26">
        <f>9</f>
        <v>9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f t="shared" si="1"/>
        <v>17</v>
      </c>
    </row>
    <row r="39" spans="1:18" s="14" customFormat="1" ht="15" x14ac:dyDescent="0.25">
      <c r="A39" s="21">
        <v>35</v>
      </c>
      <c r="B39" s="22" t="s">
        <v>26</v>
      </c>
      <c r="C39" s="23" t="s">
        <v>14</v>
      </c>
      <c r="D39" s="24">
        <v>5</v>
      </c>
      <c r="E39" s="25">
        <v>8</v>
      </c>
      <c r="F39" s="26">
        <v>0</v>
      </c>
      <c r="G39" s="26">
        <v>0</v>
      </c>
      <c r="H39" s="26">
        <v>0</v>
      </c>
      <c r="I39" s="26">
        <f>5</f>
        <v>5</v>
      </c>
      <c r="J39" s="26">
        <f>4</f>
        <v>4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f t="shared" si="1"/>
        <v>17</v>
      </c>
    </row>
    <row r="40" spans="1:18" s="14" customFormat="1" ht="15" x14ac:dyDescent="0.25">
      <c r="A40" s="21">
        <v>36</v>
      </c>
      <c r="B40" s="22" t="s">
        <v>67</v>
      </c>
      <c r="C40" s="23" t="s">
        <v>11</v>
      </c>
      <c r="D40" s="24">
        <v>1</v>
      </c>
      <c r="E40" s="25">
        <v>0</v>
      </c>
      <c r="F40" s="26">
        <v>0</v>
      </c>
      <c r="G40" s="26">
        <v>0</v>
      </c>
      <c r="H40" s="26">
        <v>0</v>
      </c>
      <c r="I40" s="26">
        <f>8+9</f>
        <v>17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f t="shared" si="1"/>
        <v>17</v>
      </c>
    </row>
    <row r="41" spans="1:18" s="14" customFormat="1" ht="15.75" thickBot="1" x14ac:dyDescent="0.3">
      <c r="A41" s="27">
        <v>37</v>
      </c>
      <c r="B41" s="28" t="s">
        <v>89</v>
      </c>
      <c r="C41" s="29" t="s">
        <v>14</v>
      </c>
      <c r="D41" s="30">
        <v>5</v>
      </c>
      <c r="E41" s="31">
        <v>8</v>
      </c>
      <c r="F41" s="32">
        <v>0</v>
      </c>
      <c r="G41" s="32">
        <v>0</v>
      </c>
      <c r="H41" s="32">
        <f>8</f>
        <v>8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f t="shared" si="1"/>
        <v>16</v>
      </c>
    </row>
    <row r="42" spans="1:18" s="14" customFormat="1" ht="15" x14ac:dyDescent="0.25">
      <c r="A42" s="15">
        <v>38</v>
      </c>
      <c r="B42" s="16" t="s">
        <v>46</v>
      </c>
      <c r="C42" s="17" t="s">
        <v>14</v>
      </c>
      <c r="D42" s="18">
        <v>4</v>
      </c>
      <c r="E42" s="19">
        <v>8</v>
      </c>
      <c r="F42" s="20">
        <v>0</v>
      </c>
      <c r="G42" s="20">
        <v>0</v>
      </c>
      <c r="H42" s="20">
        <v>0</v>
      </c>
      <c r="I42" s="20">
        <f>7</f>
        <v>7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f t="shared" si="1"/>
        <v>15</v>
      </c>
    </row>
    <row r="43" spans="1:18" s="14" customFormat="1" ht="15" x14ac:dyDescent="0.25">
      <c r="A43" s="8">
        <v>39</v>
      </c>
      <c r="B43" s="9" t="s">
        <v>63</v>
      </c>
      <c r="C43" s="10" t="s">
        <v>11</v>
      </c>
      <c r="D43" s="11">
        <v>2</v>
      </c>
      <c r="E43" s="12">
        <v>0</v>
      </c>
      <c r="F43" s="13">
        <v>0</v>
      </c>
      <c r="G43" s="13">
        <f>0+0+0</f>
        <v>0</v>
      </c>
      <c r="H43" s="13">
        <v>0</v>
      </c>
      <c r="I43" s="13">
        <f>15</f>
        <v>15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f t="shared" si="1"/>
        <v>15</v>
      </c>
    </row>
    <row r="44" spans="1:18" s="14" customFormat="1" ht="15" x14ac:dyDescent="0.25">
      <c r="A44" s="8">
        <v>40</v>
      </c>
      <c r="B44" s="9" t="s">
        <v>60</v>
      </c>
      <c r="C44" s="10" t="s">
        <v>12</v>
      </c>
      <c r="D44" s="11">
        <v>4</v>
      </c>
      <c r="E44" s="12">
        <v>0</v>
      </c>
      <c r="F44" s="13">
        <v>0</v>
      </c>
      <c r="G44" s="13">
        <v>0</v>
      </c>
      <c r="H44" s="13">
        <v>0</v>
      </c>
      <c r="I44" s="13">
        <f>15</f>
        <v>15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f t="shared" si="1"/>
        <v>15</v>
      </c>
    </row>
    <row r="45" spans="1:18" s="14" customFormat="1" ht="15" x14ac:dyDescent="0.25">
      <c r="A45" s="8">
        <v>41</v>
      </c>
      <c r="B45" s="9" t="s">
        <v>80</v>
      </c>
      <c r="C45" s="10" t="s">
        <v>12</v>
      </c>
      <c r="D45" s="11">
        <v>4</v>
      </c>
      <c r="E45" s="12">
        <v>0</v>
      </c>
      <c r="F45" s="13">
        <v>0</v>
      </c>
      <c r="G45" s="13">
        <v>0</v>
      </c>
      <c r="H45" s="13">
        <v>0</v>
      </c>
      <c r="I45" s="13">
        <f>15</f>
        <v>15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f t="shared" si="1"/>
        <v>15</v>
      </c>
    </row>
    <row r="46" spans="1:18" s="14" customFormat="1" ht="15" x14ac:dyDescent="0.25">
      <c r="A46" s="8">
        <v>42</v>
      </c>
      <c r="B46" s="9" t="s">
        <v>54</v>
      </c>
      <c r="C46" s="10" t="s">
        <v>12</v>
      </c>
      <c r="D46" s="11">
        <v>3</v>
      </c>
      <c r="E46" s="12">
        <v>0</v>
      </c>
      <c r="F46" s="13">
        <v>0</v>
      </c>
      <c r="G46" s="13">
        <v>0</v>
      </c>
      <c r="H46" s="13">
        <v>0</v>
      </c>
      <c r="I46" s="13">
        <f>5</f>
        <v>5</v>
      </c>
      <c r="J46" s="13">
        <v>0</v>
      </c>
      <c r="K46" s="13">
        <v>0</v>
      </c>
      <c r="L46" s="13">
        <v>0</v>
      </c>
      <c r="M46" s="13">
        <v>0</v>
      </c>
      <c r="N46" s="13">
        <f>4+2.5+2</f>
        <v>8.5</v>
      </c>
      <c r="O46" s="13">
        <v>0</v>
      </c>
      <c r="P46" s="13">
        <v>0</v>
      </c>
      <c r="Q46" s="13">
        <v>0</v>
      </c>
      <c r="R46" s="13">
        <f t="shared" si="1"/>
        <v>13.5</v>
      </c>
    </row>
    <row r="47" spans="1:18" s="14" customFormat="1" ht="15" x14ac:dyDescent="0.25">
      <c r="A47" s="8">
        <v>43</v>
      </c>
      <c r="B47" s="9" t="s">
        <v>84</v>
      </c>
      <c r="C47" s="10" t="s">
        <v>12</v>
      </c>
      <c r="D47" s="11">
        <v>3</v>
      </c>
      <c r="E47" s="12">
        <v>8</v>
      </c>
      <c r="F47" s="13">
        <v>0</v>
      </c>
      <c r="G47" s="13">
        <v>0</v>
      </c>
      <c r="H47" s="13">
        <v>0</v>
      </c>
      <c r="I47" s="13">
        <v>0</v>
      </c>
      <c r="J47" s="13">
        <f>4</f>
        <v>4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f t="shared" si="1"/>
        <v>12</v>
      </c>
    </row>
    <row r="48" spans="1:18" s="14" customFormat="1" ht="15" x14ac:dyDescent="0.25">
      <c r="A48" s="8">
        <v>44</v>
      </c>
      <c r="B48" s="9" t="s">
        <v>44</v>
      </c>
      <c r="C48" s="10" t="s">
        <v>11</v>
      </c>
      <c r="D48" s="11">
        <v>1</v>
      </c>
      <c r="E48" s="12">
        <v>0</v>
      </c>
      <c r="F48" s="13">
        <v>0</v>
      </c>
      <c r="G48" s="13">
        <v>0</v>
      </c>
      <c r="H48" s="13">
        <v>0</v>
      </c>
      <c r="I48" s="13">
        <f>10+2</f>
        <v>12</v>
      </c>
      <c r="J48" s="13">
        <f>0+0+0</f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f t="shared" si="1"/>
        <v>12</v>
      </c>
    </row>
    <row r="49" spans="1:18" s="14" customFormat="1" ht="15" x14ac:dyDescent="0.25">
      <c r="A49" s="8">
        <v>45</v>
      </c>
      <c r="B49" s="9" t="s">
        <v>36</v>
      </c>
      <c r="C49" s="10" t="s">
        <v>11</v>
      </c>
      <c r="D49" s="11">
        <v>1</v>
      </c>
      <c r="E49" s="12">
        <v>0</v>
      </c>
      <c r="F49" s="13">
        <v>0</v>
      </c>
      <c r="G49" s="13">
        <f>11</f>
        <v>11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f t="shared" si="1"/>
        <v>11</v>
      </c>
    </row>
    <row r="50" spans="1:18" s="14" customFormat="1" ht="15" x14ac:dyDescent="0.25">
      <c r="A50" s="8">
        <v>46</v>
      </c>
      <c r="B50" s="9" t="s">
        <v>90</v>
      </c>
      <c r="C50" s="10" t="s">
        <v>14</v>
      </c>
      <c r="D50" s="11">
        <v>3</v>
      </c>
      <c r="E50" s="12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f>0</f>
        <v>0</v>
      </c>
      <c r="P50" s="13">
        <f>2+0+3+0+0+2</f>
        <v>7</v>
      </c>
      <c r="Q50" s="13">
        <v>4</v>
      </c>
      <c r="R50" s="13">
        <f t="shared" si="1"/>
        <v>11</v>
      </c>
    </row>
    <row r="51" spans="1:18" s="14" customFormat="1" ht="15" x14ac:dyDescent="0.25">
      <c r="A51" s="8">
        <v>47</v>
      </c>
      <c r="B51" s="9" t="s">
        <v>25</v>
      </c>
      <c r="C51" s="10" t="s">
        <v>14</v>
      </c>
      <c r="D51" s="11">
        <v>4</v>
      </c>
      <c r="E51" s="12">
        <v>8</v>
      </c>
      <c r="F51" s="13">
        <v>0</v>
      </c>
      <c r="G51" s="13">
        <v>0</v>
      </c>
      <c r="H51" s="13">
        <v>0</v>
      </c>
      <c r="I51" s="13">
        <f>2+0</f>
        <v>2</v>
      </c>
      <c r="J51" s="13">
        <f>0</f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f t="shared" si="1"/>
        <v>10</v>
      </c>
    </row>
    <row r="52" spans="1:18" s="14" customFormat="1" ht="15" x14ac:dyDescent="0.25">
      <c r="A52" s="8">
        <v>48</v>
      </c>
      <c r="B52" s="9" t="s">
        <v>85</v>
      </c>
      <c r="C52" s="10" t="s">
        <v>12</v>
      </c>
      <c r="D52" s="11">
        <v>4</v>
      </c>
      <c r="E52" s="12">
        <v>0</v>
      </c>
      <c r="F52" s="13">
        <v>0</v>
      </c>
      <c r="G52" s="13">
        <v>0</v>
      </c>
      <c r="H52" s="13">
        <v>0</v>
      </c>
      <c r="I52" s="13">
        <f>0+9</f>
        <v>9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f t="shared" si="1"/>
        <v>9</v>
      </c>
    </row>
    <row r="53" spans="1:18" s="14" customFormat="1" ht="15" x14ac:dyDescent="0.25">
      <c r="A53" s="8">
        <v>49</v>
      </c>
      <c r="B53" s="9" t="s">
        <v>45</v>
      </c>
      <c r="C53" s="10" t="s">
        <v>12</v>
      </c>
      <c r="D53" s="11">
        <v>2</v>
      </c>
      <c r="E53" s="12">
        <v>8</v>
      </c>
      <c r="F53" s="13">
        <v>0</v>
      </c>
      <c r="G53" s="13">
        <f>0</f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f t="shared" si="1"/>
        <v>8</v>
      </c>
    </row>
    <row r="54" spans="1:18" s="14" customFormat="1" ht="15" x14ac:dyDescent="0.25">
      <c r="A54" s="8">
        <v>50</v>
      </c>
      <c r="B54" s="9" t="s">
        <v>62</v>
      </c>
      <c r="C54" s="10" t="s">
        <v>14</v>
      </c>
      <c r="D54" s="11">
        <v>5</v>
      </c>
      <c r="E54" s="12">
        <v>8</v>
      </c>
      <c r="F54" s="13">
        <v>0</v>
      </c>
      <c r="G54" s="13">
        <v>0</v>
      </c>
      <c r="H54" s="13">
        <f>0</f>
        <v>0</v>
      </c>
      <c r="I54" s="13">
        <f>0</f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f t="shared" si="1"/>
        <v>8</v>
      </c>
    </row>
    <row r="55" spans="1:18" s="14" customFormat="1" ht="15" x14ac:dyDescent="0.25">
      <c r="A55" s="8">
        <v>51</v>
      </c>
      <c r="B55" s="9" t="s">
        <v>76</v>
      </c>
      <c r="C55" s="10" t="s">
        <v>14</v>
      </c>
      <c r="D55" s="11">
        <v>2</v>
      </c>
      <c r="E55" s="12">
        <v>8</v>
      </c>
      <c r="F55" s="13">
        <v>0</v>
      </c>
      <c r="G55" s="13">
        <v>0</v>
      </c>
      <c r="H55" s="13">
        <v>0</v>
      </c>
      <c r="I55" s="13">
        <f>0</f>
        <v>0</v>
      </c>
      <c r="J55" s="13">
        <f>0</f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f t="shared" si="1"/>
        <v>8</v>
      </c>
    </row>
    <row r="56" spans="1:18" s="14" customFormat="1" ht="15" x14ac:dyDescent="0.25">
      <c r="A56" s="8">
        <v>52</v>
      </c>
      <c r="B56" s="9" t="s">
        <v>50</v>
      </c>
      <c r="C56" s="10" t="s">
        <v>14</v>
      </c>
      <c r="D56" s="11">
        <v>2</v>
      </c>
      <c r="E56" s="12">
        <v>8</v>
      </c>
      <c r="F56" s="13">
        <v>0</v>
      </c>
      <c r="G56" s="13">
        <v>0</v>
      </c>
      <c r="H56" s="13">
        <v>0</v>
      </c>
      <c r="I56" s="13">
        <v>0</v>
      </c>
      <c r="J56" s="13">
        <f>0</f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f t="shared" si="1"/>
        <v>8</v>
      </c>
    </row>
    <row r="57" spans="1:18" s="14" customFormat="1" ht="15" x14ac:dyDescent="0.25">
      <c r="A57" s="8">
        <v>53</v>
      </c>
      <c r="B57" s="9" t="s">
        <v>66</v>
      </c>
      <c r="C57" s="10" t="s">
        <v>12</v>
      </c>
      <c r="D57" s="11">
        <v>2</v>
      </c>
      <c r="E57" s="12">
        <v>8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f t="shared" si="1"/>
        <v>8</v>
      </c>
    </row>
    <row r="58" spans="1:18" s="14" customFormat="1" ht="15" x14ac:dyDescent="0.25">
      <c r="A58" s="8">
        <v>54</v>
      </c>
      <c r="B58" s="9" t="s">
        <v>73</v>
      </c>
      <c r="C58" s="10" t="s">
        <v>12</v>
      </c>
      <c r="D58" s="11">
        <v>2</v>
      </c>
      <c r="E58" s="12">
        <v>8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f t="shared" si="1"/>
        <v>8</v>
      </c>
    </row>
    <row r="59" spans="1:18" s="14" customFormat="1" ht="15" x14ac:dyDescent="0.25">
      <c r="A59" s="8">
        <v>55</v>
      </c>
      <c r="B59" s="9" t="s">
        <v>41</v>
      </c>
      <c r="C59" s="10" t="s">
        <v>12</v>
      </c>
      <c r="D59" s="11">
        <v>3</v>
      </c>
      <c r="E59" s="12">
        <v>8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f t="shared" si="1"/>
        <v>8</v>
      </c>
    </row>
    <row r="60" spans="1:18" s="14" customFormat="1" ht="15" x14ac:dyDescent="0.25">
      <c r="A60" s="8">
        <v>56</v>
      </c>
      <c r="B60" s="9" t="s">
        <v>37</v>
      </c>
      <c r="C60" s="10" t="s">
        <v>12</v>
      </c>
      <c r="D60" s="11">
        <v>3</v>
      </c>
      <c r="E60" s="12">
        <v>8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f t="shared" si="1"/>
        <v>8</v>
      </c>
    </row>
    <row r="61" spans="1:18" s="14" customFormat="1" ht="15" x14ac:dyDescent="0.25">
      <c r="A61" s="8">
        <v>57</v>
      </c>
      <c r="B61" s="9" t="s">
        <v>33</v>
      </c>
      <c r="C61" s="10" t="s">
        <v>12</v>
      </c>
      <c r="D61" s="11">
        <v>3</v>
      </c>
      <c r="E61" s="12">
        <v>8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f t="shared" si="1"/>
        <v>8</v>
      </c>
    </row>
    <row r="62" spans="1:18" s="14" customFormat="1" ht="15" x14ac:dyDescent="0.25">
      <c r="A62" s="8">
        <v>58</v>
      </c>
      <c r="B62" s="9" t="s">
        <v>32</v>
      </c>
      <c r="C62" s="10" t="s">
        <v>12</v>
      </c>
      <c r="D62" s="11">
        <v>3</v>
      </c>
      <c r="E62" s="12">
        <v>8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f t="shared" si="1"/>
        <v>8</v>
      </c>
    </row>
    <row r="63" spans="1:18" s="14" customFormat="1" ht="15" x14ac:dyDescent="0.25">
      <c r="A63" s="8">
        <v>59</v>
      </c>
      <c r="B63" s="9" t="s">
        <v>71</v>
      </c>
      <c r="C63" s="10" t="s">
        <v>12</v>
      </c>
      <c r="D63" s="11">
        <v>3</v>
      </c>
      <c r="E63" s="12">
        <v>8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f t="shared" si="1"/>
        <v>8</v>
      </c>
    </row>
    <row r="64" spans="1:18" s="14" customFormat="1" ht="15" x14ac:dyDescent="0.25">
      <c r="A64" s="8">
        <v>60</v>
      </c>
      <c r="B64" s="9" t="s">
        <v>81</v>
      </c>
      <c r="C64" s="10" t="s">
        <v>12</v>
      </c>
      <c r="D64" s="11">
        <v>3</v>
      </c>
      <c r="E64" s="12">
        <v>8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f t="shared" si="1"/>
        <v>8</v>
      </c>
    </row>
    <row r="65" spans="1:18" s="14" customFormat="1" ht="15" x14ac:dyDescent="0.25">
      <c r="A65" s="8">
        <v>61</v>
      </c>
      <c r="B65" s="9" t="s">
        <v>69</v>
      </c>
      <c r="C65" s="10" t="s">
        <v>12</v>
      </c>
      <c r="D65" s="11">
        <v>4</v>
      </c>
      <c r="E65" s="12">
        <v>8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f t="shared" si="1"/>
        <v>8</v>
      </c>
    </row>
    <row r="66" spans="1:18" s="14" customFormat="1" ht="15" x14ac:dyDescent="0.25">
      <c r="A66" s="8">
        <v>62</v>
      </c>
      <c r="B66" s="9" t="s">
        <v>72</v>
      </c>
      <c r="C66" s="10" t="s">
        <v>14</v>
      </c>
      <c r="D66" s="11">
        <v>2</v>
      </c>
      <c r="E66" s="12">
        <v>8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f t="shared" si="1"/>
        <v>8</v>
      </c>
    </row>
    <row r="67" spans="1:18" s="14" customFormat="1" ht="15" x14ac:dyDescent="0.25">
      <c r="A67" s="8">
        <v>63</v>
      </c>
      <c r="B67" s="9" t="s">
        <v>30</v>
      </c>
      <c r="C67" s="10" t="s">
        <v>14</v>
      </c>
      <c r="D67" s="11">
        <v>4</v>
      </c>
      <c r="E67" s="12">
        <v>8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f t="shared" si="1"/>
        <v>8</v>
      </c>
    </row>
    <row r="68" spans="1:18" s="14" customFormat="1" ht="15" x14ac:dyDescent="0.25">
      <c r="A68" s="8">
        <v>64</v>
      </c>
      <c r="B68" s="9" t="s">
        <v>43</v>
      </c>
      <c r="C68" s="10" t="s">
        <v>14</v>
      </c>
      <c r="D68" s="11">
        <v>5</v>
      </c>
      <c r="E68" s="12">
        <v>8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f t="shared" si="1"/>
        <v>8</v>
      </c>
    </row>
    <row r="69" spans="1:18" s="14" customFormat="1" ht="15" x14ac:dyDescent="0.25">
      <c r="A69" s="8">
        <v>65</v>
      </c>
      <c r="B69" s="9" t="s">
        <v>83</v>
      </c>
      <c r="C69" s="10" t="s">
        <v>12</v>
      </c>
      <c r="D69" s="11">
        <v>4</v>
      </c>
      <c r="E69" s="12">
        <v>0</v>
      </c>
      <c r="F69" s="13">
        <v>0</v>
      </c>
      <c r="G69" s="13">
        <v>0</v>
      </c>
      <c r="H69" s="13">
        <v>0</v>
      </c>
      <c r="I69" s="13">
        <f>8+0</f>
        <v>8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f t="shared" ref="R69:R80" si="2">SUM(E69:Q69)</f>
        <v>8</v>
      </c>
    </row>
    <row r="70" spans="1:18" s="14" customFormat="1" ht="15" x14ac:dyDescent="0.25">
      <c r="A70" s="8">
        <v>66</v>
      </c>
      <c r="B70" s="9" t="s">
        <v>42</v>
      </c>
      <c r="C70" s="10" t="s">
        <v>11</v>
      </c>
      <c r="D70" s="11">
        <v>1</v>
      </c>
      <c r="E70" s="12">
        <v>0</v>
      </c>
      <c r="F70" s="13">
        <v>0</v>
      </c>
      <c r="G70" s="13">
        <v>0</v>
      </c>
      <c r="H70" s="13">
        <v>0</v>
      </c>
      <c r="I70" s="13">
        <f>8</f>
        <v>8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f t="shared" si="2"/>
        <v>8</v>
      </c>
    </row>
    <row r="71" spans="1:18" s="14" customFormat="1" ht="15" x14ac:dyDescent="0.25">
      <c r="A71" s="8">
        <v>67</v>
      </c>
      <c r="B71" s="9" t="s">
        <v>58</v>
      </c>
      <c r="C71" s="10" t="s">
        <v>11</v>
      </c>
      <c r="D71" s="11">
        <v>1</v>
      </c>
      <c r="E71" s="12">
        <v>0</v>
      </c>
      <c r="F71" s="13">
        <v>0</v>
      </c>
      <c r="G71" s="13">
        <v>0</v>
      </c>
      <c r="H71" s="13">
        <v>0</v>
      </c>
      <c r="I71" s="13">
        <f>8</f>
        <v>8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f t="shared" si="2"/>
        <v>8</v>
      </c>
    </row>
    <row r="72" spans="1:18" s="14" customFormat="1" ht="15" x14ac:dyDescent="0.25">
      <c r="A72" s="8">
        <v>68</v>
      </c>
      <c r="B72" s="9" t="s">
        <v>52</v>
      </c>
      <c r="C72" s="10" t="s">
        <v>11</v>
      </c>
      <c r="D72" s="11">
        <v>2</v>
      </c>
      <c r="E72" s="12">
        <v>0</v>
      </c>
      <c r="F72" s="13">
        <v>0</v>
      </c>
      <c r="G72" s="13">
        <v>0</v>
      </c>
      <c r="H72" s="13">
        <v>0</v>
      </c>
      <c r="I72" s="13">
        <f>8</f>
        <v>8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f t="shared" si="2"/>
        <v>8</v>
      </c>
    </row>
    <row r="73" spans="1:18" s="14" customFormat="1" ht="15" x14ac:dyDescent="0.25">
      <c r="A73" s="8">
        <v>69</v>
      </c>
      <c r="B73" s="9" t="s">
        <v>70</v>
      </c>
      <c r="C73" s="10" t="s">
        <v>11</v>
      </c>
      <c r="D73" s="11">
        <v>2</v>
      </c>
      <c r="E73" s="12">
        <v>0</v>
      </c>
      <c r="F73" s="13">
        <v>0</v>
      </c>
      <c r="G73" s="13">
        <v>0</v>
      </c>
      <c r="H73" s="13">
        <v>0</v>
      </c>
      <c r="I73" s="13">
        <f>8</f>
        <v>8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f t="shared" si="2"/>
        <v>8</v>
      </c>
    </row>
    <row r="74" spans="1:18" s="14" customFormat="1" ht="15" x14ac:dyDescent="0.25">
      <c r="A74" s="8">
        <v>70</v>
      </c>
      <c r="B74" s="9" t="s">
        <v>55</v>
      </c>
      <c r="C74" s="10" t="s">
        <v>12</v>
      </c>
      <c r="D74" s="11">
        <v>3</v>
      </c>
      <c r="E74" s="12">
        <v>0</v>
      </c>
      <c r="F74" s="13">
        <v>0</v>
      </c>
      <c r="G74" s="13">
        <v>0</v>
      </c>
      <c r="H74" s="13">
        <f>7+0</f>
        <v>7</v>
      </c>
      <c r="I74" s="13">
        <f>0</f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f t="shared" si="2"/>
        <v>7</v>
      </c>
    </row>
    <row r="75" spans="1:18" s="14" customFormat="1" ht="15" x14ac:dyDescent="0.25">
      <c r="A75" s="8">
        <v>71</v>
      </c>
      <c r="B75" s="9" t="s">
        <v>88</v>
      </c>
      <c r="C75" s="10" t="s">
        <v>12</v>
      </c>
      <c r="D75" s="11">
        <v>3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f>4+2.5+0</f>
        <v>6.5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f t="shared" si="2"/>
        <v>6.5</v>
      </c>
    </row>
    <row r="76" spans="1:18" s="14" customFormat="1" ht="15" x14ac:dyDescent="0.25">
      <c r="A76" s="8">
        <v>72</v>
      </c>
      <c r="B76" s="9" t="s">
        <v>77</v>
      </c>
      <c r="C76" s="10" t="s">
        <v>14</v>
      </c>
      <c r="D76" s="11">
        <v>4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f>2</f>
        <v>2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f t="shared" si="2"/>
        <v>2</v>
      </c>
    </row>
    <row r="77" spans="1:18" s="14" customFormat="1" ht="15" x14ac:dyDescent="0.25">
      <c r="A77" s="8">
        <v>73</v>
      </c>
      <c r="B77" s="9" t="s">
        <v>56</v>
      </c>
      <c r="C77" s="10" t="s">
        <v>12</v>
      </c>
      <c r="D77" s="11">
        <v>2</v>
      </c>
      <c r="E77" s="12">
        <v>0</v>
      </c>
      <c r="F77" s="13">
        <v>0</v>
      </c>
      <c r="G77" s="13">
        <f>1</f>
        <v>1</v>
      </c>
      <c r="H77" s="13">
        <v>0</v>
      </c>
      <c r="I77" s="13">
        <v>0</v>
      </c>
      <c r="J77" s="13">
        <f>0+0+0</f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f t="shared" si="2"/>
        <v>1</v>
      </c>
    </row>
    <row r="78" spans="1:18" s="14" customFormat="1" ht="15" x14ac:dyDescent="0.25">
      <c r="A78" s="8">
        <v>74</v>
      </c>
      <c r="B78" s="9" t="s">
        <v>22</v>
      </c>
      <c r="C78" s="10" t="s">
        <v>12</v>
      </c>
      <c r="D78" s="11">
        <v>4</v>
      </c>
      <c r="E78" s="12">
        <v>0</v>
      </c>
      <c r="F78" s="13">
        <v>0</v>
      </c>
      <c r="G78" s="13">
        <f>0</f>
        <v>0</v>
      </c>
      <c r="H78" s="13">
        <v>0</v>
      </c>
      <c r="I78" s="13">
        <f>0</f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f t="shared" si="2"/>
        <v>0</v>
      </c>
    </row>
    <row r="79" spans="1:18" s="14" customFormat="1" ht="15" x14ac:dyDescent="0.25">
      <c r="A79" s="8">
        <v>75</v>
      </c>
      <c r="B79" s="9" t="s">
        <v>59</v>
      </c>
      <c r="C79" s="10" t="s">
        <v>11</v>
      </c>
      <c r="D79" s="11">
        <v>1</v>
      </c>
      <c r="E79" s="12">
        <v>0</v>
      </c>
      <c r="F79" s="13">
        <v>0</v>
      </c>
      <c r="G79" s="13">
        <f>0</f>
        <v>0</v>
      </c>
      <c r="H79" s="13">
        <v>0</v>
      </c>
      <c r="I79" s="13">
        <f>0</f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f t="shared" si="2"/>
        <v>0</v>
      </c>
    </row>
    <row r="80" spans="1:18" s="14" customFormat="1" ht="15" x14ac:dyDescent="0.25">
      <c r="A80" s="8">
        <v>76</v>
      </c>
      <c r="B80" s="9" t="s">
        <v>74</v>
      </c>
      <c r="C80" s="10" t="s">
        <v>12</v>
      </c>
      <c r="D80" s="11">
        <v>2</v>
      </c>
      <c r="E80" s="12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f>0+0</f>
        <v>0</v>
      </c>
      <c r="O80" s="13">
        <v>0</v>
      </c>
      <c r="P80" s="13">
        <v>0</v>
      </c>
      <c r="Q80" s="13">
        <v>0</v>
      </c>
      <c r="R80" s="13">
        <f t="shared" si="2"/>
        <v>0</v>
      </c>
    </row>
    <row r="81" spans="1:18" x14ac:dyDescent="0.2">
      <c r="A81" s="4"/>
      <c r="B81" s="3"/>
      <c r="C81" s="4"/>
      <c r="D81" s="6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"/>
      <c r="R81" s="3"/>
    </row>
    <row r="82" spans="1:18" x14ac:dyDescent="0.2">
      <c r="A82" s="4"/>
      <c r="B82" s="3"/>
      <c r="C82" s="4"/>
      <c r="D82" s="6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6"/>
      <c r="R82" s="3"/>
    </row>
    <row r="83" spans="1:18" ht="12" customHeight="1" x14ac:dyDescent="0.2">
      <c r="A83" s="4"/>
      <c r="B83" s="3"/>
      <c r="C83" s="4"/>
      <c r="D83" s="6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6"/>
      <c r="R83" s="3"/>
    </row>
    <row r="84" spans="1:18" x14ac:dyDescent="0.2">
      <c r="A84" s="4"/>
      <c r="B84" s="3"/>
      <c r="C84" s="4"/>
      <c r="D84" s="6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6"/>
      <c r="R84" s="3"/>
    </row>
    <row r="85" spans="1:18" x14ac:dyDescent="0.2">
      <c r="A85" s="4"/>
      <c r="B85" s="3"/>
      <c r="C85" s="4"/>
      <c r="D85" s="6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6"/>
      <c r="R85" s="3"/>
    </row>
  </sheetData>
  <sortState ref="A5:R80">
    <sortCondition descending="1" ref="R5:R80"/>
    <sortCondition descending="1" ref="E5:E80"/>
    <sortCondition descending="1" ref="F5:F80"/>
    <sortCondition descending="1" ref="G5:G80"/>
    <sortCondition descending="1" ref="H5:H80"/>
    <sortCondition descending="1" ref="I5:I80"/>
    <sortCondition descending="1" ref="J5:J80"/>
    <sortCondition descending="1" ref="K5:K80"/>
    <sortCondition descending="1" ref="L5:L80"/>
    <sortCondition descending="1" ref="M5:M80"/>
    <sortCondition descending="1" ref="N5:N80"/>
    <sortCondition descending="1" ref="O5:O80"/>
    <sortCondition descending="1" ref="P5:P80"/>
    <sortCondition descending="1" ref="Q5:Q80"/>
    <sortCondition ref="C5:C80" customList="бакалавриат,специалитет,магистратура"/>
    <sortCondition ref="D5:D80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 и механика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Сырчикова Татьяна Валерьевна</cp:lastModifiedBy>
  <cp:lastPrinted>2019-02-08T16:32:17Z</cp:lastPrinted>
  <dcterms:created xsi:type="dcterms:W3CDTF">2012-10-09T08:12:30Z</dcterms:created>
  <dcterms:modified xsi:type="dcterms:W3CDTF">2020-03-16T15:08:52Z</dcterms:modified>
</cp:coreProperties>
</file>