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сходная" sheetId="1" r:id="rId1"/>
  </sheets>
  <definedNames>
    <definedName name="_xlnm._FilterDatabase" localSheetId="0" hidden="1">исходная!$C$5:$D$38</definedName>
  </definedNames>
  <calcPr calcId="145621"/>
</workbook>
</file>

<file path=xl/calcChain.xml><?xml version="1.0" encoding="utf-8"?>
<calcChain xmlns="http://schemas.openxmlformats.org/spreadsheetml/2006/main">
  <c r="AF12" i="1" l="1"/>
  <c r="AE12" i="1"/>
  <c r="AC12" i="1"/>
  <c r="L12" i="1"/>
  <c r="AD12" i="1" s="1"/>
  <c r="H12" i="1"/>
  <c r="AG12" i="1" s="1"/>
  <c r="Y12" i="1" l="1"/>
  <c r="Z12" i="1" s="1"/>
  <c r="A6" i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H16" i="1"/>
  <c r="I16" i="1"/>
  <c r="J16" i="1"/>
  <c r="AC16" i="1"/>
  <c r="AD16" i="1"/>
  <c r="AE16" i="1"/>
  <c r="AF16" i="1"/>
  <c r="AG40" i="1"/>
  <c r="AF40" i="1"/>
  <c r="AE40" i="1"/>
  <c r="AC40" i="1"/>
  <c r="N40" i="1"/>
  <c r="L40" i="1"/>
  <c r="AF41" i="1"/>
  <c r="AE41" i="1"/>
  <c r="AD41" i="1"/>
  <c r="AC41" i="1"/>
  <c r="J41" i="1"/>
  <c r="Y41" i="1" s="1"/>
  <c r="Z41" i="1" s="1"/>
  <c r="AE33" i="1"/>
  <c r="AD33" i="1"/>
  <c r="V33" i="1"/>
  <c r="AF33" i="1" s="1"/>
  <c r="I33" i="1"/>
  <c r="AG33" i="1" s="1"/>
  <c r="F33" i="1"/>
  <c r="Y16" i="1" l="1"/>
  <c r="Z16" i="1" s="1"/>
  <c r="AG16" i="1"/>
  <c r="AD40" i="1"/>
  <c r="AG41" i="1"/>
  <c r="Y40" i="1"/>
  <c r="Z40" i="1" s="1"/>
  <c r="Y33" i="1"/>
  <c r="Z33" i="1" s="1"/>
  <c r="AC33" i="1"/>
  <c r="J6" i="1" l="1"/>
  <c r="H6" i="1"/>
  <c r="F6" i="1"/>
  <c r="I20" i="1"/>
  <c r="AG6" i="1" l="1"/>
  <c r="AG7" i="1"/>
  <c r="AG14" i="1"/>
  <c r="AG18" i="1"/>
  <c r="AG22" i="1"/>
  <c r="AG30" i="1"/>
  <c r="AG34" i="1"/>
  <c r="AG24" i="1"/>
  <c r="AG32" i="1"/>
  <c r="AG20" i="1"/>
  <c r="AG38" i="1"/>
  <c r="AG39" i="1"/>
  <c r="AG21" i="1"/>
  <c r="AE9" i="1"/>
  <c r="AF9" i="1"/>
  <c r="AE6" i="1"/>
  <c r="AF6" i="1"/>
  <c r="AD7" i="1"/>
  <c r="AE7" i="1"/>
  <c r="AF7" i="1"/>
  <c r="AD10" i="1"/>
  <c r="AE10" i="1"/>
  <c r="AF10" i="1"/>
  <c r="AD11" i="1"/>
  <c r="AE11" i="1"/>
  <c r="AF11" i="1"/>
  <c r="AD14" i="1"/>
  <c r="AE14" i="1"/>
  <c r="AF14" i="1"/>
  <c r="AD8" i="1"/>
  <c r="AE8" i="1"/>
  <c r="AF8" i="1"/>
  <c r="AE13" i="1"/>
  <c r="AF13" i="1"/>
  <c r="AD15" i="1"/>
  <c r="AE15" i="1"/>
  <c r="AF15" i="1"/>
  <c r="AD17" i="1"/>
  <c r="AE17" i="1"/>
  <c r="AF17" i="1"/>
  <c r="AD19" i="1"/>
  <c r="AE19" i="1"/>
  <c r="AF19" i="1"/>
  <c r="AD18" i="1"/>
  <c r="AE18" i="1"/>
  <c r="AF18" i="1"/>
  <c r="AE29" i="1"/>
  <c r="AF29" i="1"/>
  <c r="AD22" i="1"/>
  <c r="AE22" i="1"/>
  <c r="AF22" i="1"/>
  <c r="AD36" i="1"/>
  <c r="AE36" i="1"/>
  <c r="AF36" i="1"/>
  <c r="AD25" i="1"/>
  <c r="AE25" i="1"/>
  <c r="AF25" i="1"/>
  <c r="AD26" i="1"/>
  <c r="AE26" i="1"/>
  <c r="AF26" i="1"/>
  <c r="AD28" i="1"/>
  <c r="AE28" i="1"/>
  <c r="AF28" i="1"/>
  <c r="AD27" i="1"/>
  <c r="AE27" i="1"/>
  <c r="AF27" i="1"/>
  <c r="AE31" i="1"/>
  <c r="AF31" i="1"/>
  <c r="AD23" i="1"/>
  <c r="AE23" i="1"/>
  <c r="AF23" i="1"/>
  <c r="AD30" i="1"/>
  <c r="AE30" i="1"/>
  <c r="AF30" i="1"/>
  <c r="AD34" i="1"/>
  <c r="AE34" i="1"/>
  <c r="AF34" i="1"/>
  <c r="AD35" i="1"/>
  <c r="AE35" i="1"/>
  <c r="AF35" i="1"/>
  <c r="AD24" i="1"/>
  <c r="AE24" i="1"/>
  <c r="AF24" i="1"/>
  <c r="AD37" i="1"/>
  <c r="AE37" i="1"/>
  <c r="AF37" i="1"/>
  <c r="AD32" i="1"/>
  <c r="AE32" i="1"/>
  <c r="AF32" i="1"/>
  <c r="AD20" i="1"/>
  <c r="AE20" i="1"/>
  <c r="AF20" i="1"/>
  <c r="AD38" i="1"/>
  <c r="AE38" i="1"/>
  <c r="AF38" i="1"/>
  <c r="AD39" i="1"/>
  <c r="AE39" i="1"/>
  <c r="AF39" i="1"/>
  <c r="AD21" i="1"/>
  <c r="AE21" i="1"/>
  <c r="AF21" i="1"/>
  <c r="AF5" i="1"/>
  <c r="AE5" i="1"/>
  <c r="AC9" i="1"/>
  <c r="AC7" i="1"/>
  <c r="AC10" i="1"/>
  <c r="AC11" i="1"/>
  <c r="AC14" i="1"/>
  <c r="AC8" i="1"/>
  <c r="AC13" i="1"/>
  <c r="AC15" i="1"/>
  <c r="AC17" i="1"/>
  <c r="AC19" i="1"/>
  <c r="AC18" i="1"/>
  <c r="AC29" i="1"/>
  <c r="AC22" i="1"/>
  <c r="AC36" i="1"/>
  <c r="AC25" i="1"/>
  <c r="AC26" i="1"/>
  <c r="AC28" i="1"/>
  <c r="AC27" i="1"/>
  <c r="AC31" i="1"/>
  <c r="AC23" i="1"/>
  <c r="AC30" i="1"/>
  <c r="AC34" i="1"/>
  <c r="AC35" i="1"/>
  <c r="AC24" i="1"/>
  <c r="AC37" i="1"/>
  <c r="AC32" i="1"/>
  <c r="AC20" i="1"/>
  <c r="AC38" i="1"/>
  <c r="AC39" i="1"/>
  <c r="AC21" i="1"/>
  <c r="J28" i="1" l="1"/>
  <c r="I28" i="1"/>
  <c r="AD13" i="1"/>
  <c r="J13" i="1"/>
  <c r="I13" i="1"/>
  <c r="H13" i="1"/>
  <c r="I23" i="1"/>
  <c r="AG23" i="1" s="1"/>
  <c r="I8" i="1"/>
  <c r="AG8" i="1" s="1"/>
  <c r="J15" i="1"/>
  <c r="I15" i="1"/>
  <c r="J17" i="1"/>
  <c r="I17" i="1"/>
  <c r="J10" i="1"/>
  <c r="I10" i="1"/>
  <c r="I35" i="1"/>
  <c r="I36" i="1"/>
  <c r="H36" i="1"/>
  <c r="J37" i="1"/>
  <c r="AG37" i="1" s="1"/>
  <c r="J19" i="1"/>
  <c r="I19" i="1"/>
  <c r="J27" i="1"/>
  <c r="I27" i="1"/>
  <c r="L29" i="1"/>
  <c r="AD29" i="1" s="1"/>
  <c r="J29" i="1"/>
  <c r="L9" i="1"/>
  <c r="AD9" i="1" s="1"/>
  <c r="J9" i="1"/>
  <c r="I9" i="1"/>
  <c r="J26" i="1"/>
  <c r="I26" i="1"/>
  <c r="J25" i="1"/>
  <c r="I25" i="1"/>
  <c r="H25" i="1"/>
  <c r="L31" i="1"/>
  <c r="AD31" i="1" s="1"/>
  <c r="J31" i="1"/>
  <c r="I31" i="1"/>
  <c r="H31" i="1"/>
  <c r="N5" i="1"/>
  <c r="L5" i="1"/>
  <c r="J5" i="1"/>
  <c r="I5" i="1"/>
  <c r="H5" i="1"/>
  <c r="F5" i="1"/>
  <c r="AC5" i="1" s="1"/>
  <c r="AD6" i="1"/>
  <c r="I11" i="1"/>
  <c r="AG11" i="1" s="1"/>
  <c r="Y30" i="1"/>
  <c r="Z30" i="1" s="1"/>
  <c r="Y21" i="1"/>
  <c r="Z21" i="1" s="1"/>
  <c r="Y32" i="1"/>
  <c r="Z32" i="1" s="1"/>
  <c r="Y20" i="1"/>
  <c r="Z20" i="1" s="1"/>
  <c r="Y38" i="1"/>
  <c r="Z38" i="1" s="1"/>
  <c r="Y22" i="1"/>
  <c r="Z22" i="1" s="1"/>
  <c r="Y24" i="1"/>
  <c r="Z24" i="1" s="1"/>
  <c r="Y14" i="1"/>
  <c r="Z14" i="1" s="1"/>
  <c r="Y7" i="1"/>
  <c r="Z7" i="1" s="1"/>
  <c r="Y18" i="1"/>
  <c r="Z18" i="1" s="1"/>
  <c r="Y39" i="1"/>
  <c r="Z39" i="1" s="1"/>
  <c r="Y34" i="1"/>
  <c r="Z34" i="1" s="1"/>
  <c r="Y28" i="1" l="1"/>
  <c r="Z28" i="1" s="1"/>
  <c r="Y36" i="1"/>
  <c r="Z36" i="1" s="1"/>
  <c r="AG19" i="1"/>
  <c r="AG17" i="1"/>
  <c r="Y11" i="1"/>
  <c r="Z11" i="1" s="1"/>
  <c r="AG28" i="1"/>
  <c r="Y17" i="1"/>
  <c r="Z17" i="1" s="1"/>
  <c r="Y9" i="1"/>
  <c r="Z9" i="1" s="1"/>
  <c r="AG27" i="1"/>
  <c r="Y23" i="1"/>
  <c r="Z23" i="1" s="1"/>
  <c r="Y13" i="1"/>
  <c r="Z13" i="1" s="1"/>
  <c r="AD5" i="1"/>
  <c r="AG26" i="1"/>
  <c r="AG36" i="1"/>
  <c r="Y15" i="1"/>
  <c r="Z15" i="1" s="1"/>
  <c r="AG15" i="1"/>
  <c r="Y35" i="1"/>
  <c r="Z35" i="1" s="1"/>
  <c r="AG35" i="1"/>
  <c r="Y37" i="1"/>
  <c r="Z37" i="1" s="1"/>
  <c r="AG9" i="1"/>
  <c r="Y10" i="1"/>
  <c r="Z10" i="1" s="1"/>
  <c r="AG10" i="1"/>
  <c r="Y25" i="1"/>
  <c r="Z25" i="1" s="1"/>
  <c r="AG25" i="1"/>
  <c r="Y29" i="1"/>
  <c r="Z29" i="1" s="1"/>
  <c r="AG29" i="1"/>
  <c r="AG5" i="1"/>
  <c r="AG31" i="1"/>
  <c r="AG13" i="1"/>
  <c r="Y6" i="1"/>
  <c r="Z6" i="1" s="1"/>
  <c r="AC6" i="1"/>
  <c r="Y31" i="1"/>
  <c r="Z31" i="1" s="1"/>
  <c r="Y19" i="1"/>
  <c r="Z19" i="1" s="1"/>
  <c r="Y8" i="1"/>
  <c r="Z8" i="1" s="1"/>
  <c r="Y27" i="1"/>
  <c r="Z27" i="1" s="1"/>
  <c r="Y26" i="1"/>
  <c r="Z26" i="1" s="1"/>
  <c r="Y5" i="1"/>
  <c r="Z5" i="1" s="1"/>
</calcChain>
</file>

<file path=xl/sharedStrings.xml><?xml version="1.0" encoding="utf-8"?>
<sst xmlns="http://schemas.openxmlformats.org/spreadsheetml/2006/main" count="113" uniqueCount="74">
  <si>
    <t>маг</t>
  </si>
  <si>
    <t>Кузнецова Оксана Андреевна</t>
  </si>
  <si>
    <t>Тагирджанова Гульнара Мухаммедовна</t>
  </si>
  <si>
    <t>Щеховский Егор Александрович</t>
  </si>
  <si>
    <t>Качкин Даниил Валерьевич</t>
  </si>
  <si>
    <t>Мелентьев Павел Алексеевич</t>
  </si>
  <si>
    <t>бак</t>
  </si>
  <si>
    <t>Хорольская Юлия Игоревна</t>
  </si>
  <si>
    <t>Хафизова Галина Васильевна</t>
  </si>
  <si>
    <t>Лобов Арсений Андреевич</t>
  </si>
  <si>
    <t>Мураева Ольга Анатольевна</t>
  </si>
  <si>
    <t>Кириллова Юлия Александровна</t>
  </si>
  <si>
    <t xml:space="preserve">Белякова Ксения Львовна </t>
  </si>
  <si>
    <t>Климова Екатерина Андреевна</t>
  </si>
  <si>
    <t>Грюкова Анастасия Александровна</t>
  </si>
  <si>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</si>
  <si>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</si>
  <si>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</si>
  <si>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</si>
  <si>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</si>
  <si>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</si>
  <si>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</si>
  <si>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</si>
  <si>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</si>
  <si>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</si>
  <si>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</si>
  <si>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</si>
  <si>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</si>
  <si>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</si>
  <si>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</si>
  <si>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</si>
  <si>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</si>
  <si>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</si>
  <si>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</si>
  <si>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</si>
  <si>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</si>
  <si>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</si>
  <si>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</si>
  <si>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</si>
  <si>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</si>
  <si>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</si>
  <si>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</si>
  <si>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Биология</t>
  </si>
  <si>
    <t>Барбитов Юрий Александрович</t>
  </si>
  <si>
    <t>Кутюмов Владимир Алексеевич</t>
  </si>
  <si>
    <t>Тиканова Полина Олеговна</t>
  </si>
  <si>
    <t>Головин Павел Валерьевич</t>
  </si>
  <si>
    <t>Селенина Анастасия Вадимовна</t>
  </si>
  <si>
    <t>Ладыгина Мария Дмитриевна</t>
  </si>
  <si>
    <t>Слащева Марина Игоревна</t>
  </si>
  <si>
    <t>Савельева Людмила Олеговна</t>
  </si>
  <si>
    <t>Климов Владимир Игоревич</t>
  </si>
  <si>
    <t>Бойцова Елизавета Андреевна</t>
  </si>
  <si>
    <t>Карякин Владимир Борисович</t>
  </si>
  <si>
    <t>Иванова Елена Юрьевна</t>
  </si>
  <si>
    <t>Царев Александр Александрович</t>
  </si>
  <si>
    <t>Кокорина Арина Александровна</t>
  </si>
  <si>
    <t>Мезенцев Елисей Сергеевич</t>
  </si>
  <si>
    <t>Кремнев Георгий Артурович</t>
  </si>
  <si>
    <t xml:space="preserve"> </t>
  </si>
  <si>
    <t>Панфилкина Татьяна Сергеевна</t>
  </si>
  <si>
    <t>Федорова Юлия Александровна</t>
  </si>
  <si>
    <t>Живкопляс Эрик Корвин</t>
  </si>
  <si>
    <t>Сариева Ксения Владимировна</t>
  </si>
  <si>
    <t>сумма п.7</t>
  </si>
  <si>
    <t>сумма п.10</t>
  </si>
  <si>
    <t>сумма п.11</t>
  </si>
  <si>
    <t>сумма п.12</t>
  </si>
  <si>
    <t>сумма п.9</t>
  </si>
  <si>
    <t>Итоговый балл</t>
  </si>
  <si>
    <t>Мамадбокирова Фарангез Тохировна</t>
  </si>
  <si>
    <t>Викнянщук Алиса Николаевна</t>
  </si>
  <si>
    <t xml:space="preserve">Ирхина Екатерина Сергеевна </t>
  </si>
  <si>
    <t>Матейкович Полина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</si>
</sst>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9" fontId="0" fillId="0" borderId="0" xfId="0" applyNumberFormat="1" applyBorder="1"/>
    <xf numFmtId="0" fontId="0" fillId="3" borderId="7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3" xfId="0" applyFill="1" applyBorder="1"/>
    <xf numFmtId="0" fontId="0" fillId="5" borderId="5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6" borderId="5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1" xfId="0" applyFill="1" applyBorder="1"/>
    <xf numFmtId="0" fontId="0" fillId="7" borderId="5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" xfId="0" applyFill="1" applyBorder="1"/>
    <xf numFmtId="0" fontId="0" fillId="4" borderId="8" xfId="0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10" xfId="0" applyFill="1" applyBorder="1"/>
    <xf numFmtId="0" fontId="0" fillId="0" borderId="0" xfId="0" applyFill="1"/>
    <xf numFmtId="0" fontId="4" fillId="0" borderId="1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0" xfId="9" applyFont="1" applyFill="1" applyBorder="1" applyAlignment="1">
      <alignment vertical="center" wrapText="1"/>
    </xf>
    <xf numFmtId="0" fontId="4" fillId="2" borderId="9" xfId="2" applyFont="1" applyFill="1" applyBorder="1" applyAlignment="1">
      <alignment wrapText="1"/>
    </xf>
    <xf numFmtId="0" fontId="4" fillId="2" borderId="11" xfId="2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0" applyFont="1" applyFill="1" applyBorder="1"/>
    <xf numFmtId="0" fontId="3" fillId="2" borderId="1" xfId="1" applyFont="1" applyFill="1" applyBorder="1"/>
    <xf numFmtId="0" fontId="3" fillId="0" borderId="1" xfId="0" applyFont="1" applyBorder="1"/>
    <xf numFmtId="0" fontId="3" fillId="2" borderId="3" xfId="1" applyFont="1" applyFill="1" applyBorder="1"/>
    <xf numFmtId="0" fontId="3" fillId="0" borderId="3" xfId="0" applyFont="1" applyBorder="1"/>
    <xf numFmtId="0" fontId="3" fillId="2" borderId="1" xfId="0" applyFont="1" applyFill="1" applyBorder="1"/>
    <xf numFmtId="0" fontId="4" fillId="0" borderId="1" xfId="0" applyFont="1" applyBorder="1"/>
    <xf numFmtId="0" fontId="3" fillId="0" borderId="3" xfId="1" applyFont="1" applyFill="1" applyBorder="1"/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center" wrapText="1"/>
    </xf>
    <xf numFmtId="9" fontId="0" fillId="0" borderId="6" xfId="0" applyNumberFormat="1" applyBorder="1"/>
    <xf numFmtId="0" fontId="4" fillId="2" borderId="17" xfId="2" applyFont="1" applyFill="1" applyBorder="1" applyAlignment="1">
      <alignment wrapText="1"/>
    </xf>
    <xf numFmtId="0" fontId="3" fillId="2" borderId="6" xfId="1" applyFont="1" applyFill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6" xfId="1" applyFont="1" applyFill="1" applyBorder="1"/>
    <xf numFmtId="0" fontId="6" fillId="2" borderId="18" xfId="0" applyFont="1" applyFill="1" applyBorder="1" applyAlignment="1">
      <alignment horizontal="center" vertical="center"/>
    </xf>
    <xf numFmtId="0" fontId="0" fillId="3" borderId="17" xfId="0" applyFill="1" applyBorder="1"/>
    <xf numFmtId="0" fontId="0" fillId="6" borderId="6" xfId="0" applyFill="1" applyBorder="1"/>
    <xf numFmtId="0" fontId="0" fillId="7" borderId="6" xfId="0" applyFill="1" applyBorder="1"/>
    <xf numFmtId="0" fontId="0" fillId="5" borderId="6" xfId="0" applyFill="1" applyBorder="1"/>
    <xf numFmtId="0" fontId="0" fillId="4" borderId="18" xfId="0" applyFill="1" applyBorder="1"/>
    <xf numFmtId="0" fontId="3" fillId="2" borderId="4" xfId="1" applyFont="1" applyFill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4" xfId="1" applyFont="1" applyFill="1" applyBorder="1"/>
    <xf numFmtId="0" fontId="6" fillId="2" borderId="14" xfId="0" applyFont="1" applyFill="1" applyBorder="1" applyAlignment="1">
      <alignment horizontal="center" vertical="center"/>
    </xf>
    <xf numFmtId="0" fontId="4" fillId="2" borderId="7" xfId="2" applyFont="1" applyFill="1" applyBorder="1" applyAlignment="1">
      <alignment wrapText="1"/>
    </xf>
    <xf numFmtId="0" fontId="3" fillId="2" borderId="5" xfId="1" applyFont="1" applyFill="1" applyBorder="1"/>
    <xf numFmtId="0" fontId="3" fillId="0" borderId="5" xfId="1" applyFont="1" applyFill="1" applyBorder="1"/>
    <xf numFmtId="0" fontId="3" fillId="0" borderId="5" xfId="0" applyFont="1" applyBorder="1"/>
    <xf numFmtId="0" fontId="6" fillId="2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1" applyFont="1" applyFill="1" applyBorder="1"/>
    <xf numFmtId="0" fontId="4" fillId="0" borderId="1" xfId="0" applyFont="1" applyFill="1" applyBorder="1"/>
    <xf numFmtId="0" fontId="4" fillId="0" borderId="0" xfId="0" applyFont="1" applyBorder="1"/>
    <xf numFmtId="0" fontId="4" fillId="3" borderId="9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5" borderId="1" xfId="0" applyFont="1" applyFill="1" applyBorder="1"/>
    <xf numFmtId="0" fontId="3" fillId="2" borderId="3" xfId="0" applyFont="1" applyFill="1" applyBorder="1"/>
    <xf numFmtId="0" fontId="3" fillId="0" borderId="3" xfId="0" applyFont="1" applyFill="1" applyBorder="1"/>
    <xf numFmtId="0" fontId="4" fillId="8" borderId="19" xfId="2" applyFont="1" applyFill="1" applyBorder="1" applyAlignment="1">
      <alignment horizontal="center" vertical="center" wrapText="1"/>
    </xf>
    <xf numFmtId="0" fontId="4" fillId="8" borderId="20" xfId="2" applyFont="1" applyFill="1" applyBorder="1" applyAlignment="1">
      <alignment horizontal="center" vertical="center" wrapText="1"/>
    </xf>
    <xf numFmtId="0" fontId="3" fillId="0" borderId="20" xfId="0" applyFont="1" applyBorder="1" applyAlignment="1"/>
    <xf numFmtId="0" fontId="3" fillId="0" borderId="2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4" borderId="2" xfId="0" applyFont="1" applyFill="1" applyBorder="1"/>
    <xf numFmtId="0" fontId="4" fillId="0" borderId="22" xfId="0" applyFont="1" applyBorder="1"/>
    <xf numFmtId="0" fontId="4" fillId="0" borderId="23" xfId="0" applyFont="1" applyBorder="1"/>
  </cellXfs>
  <cellStyles count="10">
    <cellStyle name="Обычный" xfId="0" builtinId="0"/>
    <cellStyle name="Обычный 2" xfId="3"/>
    <cellStyle name="Обычный 3" xfId="4"/>
    <cellStyle name="Обычный 4" xfId="5"/>
    <cellStyle name="Обычный 4 2" xfId="6"/>
    <cellStyle name="Обычный 5" xfId="7"/>
    <cellStyle name="Обычный 5 2" xfId="8"/>
    <cellStyle name="Обычный 6" xfId="9"/>
    <cellStyle name="Обычный 7" xfId="2"/>
    <cellStyle name="Обычный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4"/>
  <sheetViews>
    <sheetView tabSelected="1" zoomScale="85" zoomScaleNormal="85" workbookViewId="0">
      <pane xSplit="15" ySplit="23" topLeftCell="P24" activePane="bottomRight" state="frozen"/>
      <selection pane="topRight" activeCell="O1" sqref="O1"/>
      <selection pane="bottomLeft" activeCell="A24" sqref="A24"/>
      <selection pane="bottomRight" activeCell="BY17" sqref="BY17"/>
    </sheetView>
  </sheetViews>
  <sheetFormatPr defaultRowHeight="15" x14ac:dyDescent="0.25"/>
  <cols>
    <col min="2" max="2" width="36.28515625" bestFit="1" customWidth="1"/>
    <col min="11" max="11" width="8.85546875" style="26"/>
    <col min="12" max="16" width="9.140625" style="26"/>
    <col min="17" max="17" width="8.85546875" style="26"/>
    <col min="30" max="32" width="10.85546875" bestFit="1" customWidth="1"/>
    <col min="33" max="33" width="9.85546875" bestFit="1" customWidth="1"/>
  </cols>
  <sheetData>
    <row r="1" spans="1:90" x14ac:dyDescent="0.25">
      <c r="A1" s="84" t="s">
        <v>15</v>
      </c>
      <c r="B1" s="84" t="s">
        <v>16</v>
      </c>
      <c r="C1" s="84" t="s">
        <v>17</v>
      </c>
      <c r="D1" s="84" t="s">
        <v>18</v>
      </c>
      <c r="E1" s="84" t="s">
        <v>19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27"/>
      <c r="Y1" s="84" t="s">
        <v>20</v>
      </c>
      <c r="Z1" s="1"/>
      <c r="AA1" s="82" t="s">
        <v>69</v>
      </c>
    </row>
    <row r="2" spans="1:90" ht="15.75" thickBot="1" x14ac:dyDescent="0.3">
      <c r="A2" s="84"/>
      <c r="B2" s="84"/>
      <c r="C2" s="84"/>
      <c r="D2" s="84"/>
      <c r="E2" s="86" t="s">
        <v>21</v>
      </c>
      <c r="F2" s="87"/>
      <c r="G2" s="89"/>
      <c r="H2" s="84" t="s">
        <v>22</v>
      </c>
      <c r="I2" s="84"/>
      <c r="J2" s="84"/>
      <c r="K2" s="84"/>
      <c r="L2" s="86" t="s">
        <v>23</v>
      </c>
      <c r="M2" s="87"/>
      <c r="N2" s="87"/>
      <c r="O2" s="87"/>
      <c r="P2" s="87"/>
      <c r="Q2" s="88"/>
      <c r="R2" s="86" t="s">
        <v>24</v>
      </c>
      <c r="S2" s="87"/>
      <c r="T2" s="87"/>
      <c r="U2" s="89"/>
      <c r="V2" s="86" t="s">
        <v>25</v>
      </c>
      <c r="W2" s="87"/>
      <c r="X2" s="89"/>
      <c r="Y2" s="84"/>
      <c r="Z2" s="1"/>
      <c r="AA2" s="82"/>
      <c r="AB2" s="2"/>
    </row>
    <row r="3" spans="1:90" ht="47.25" customHeight="1" thickBot="1" x14ac:dyDescent="0.3">
      <c r="A3" s="85"/>
      <c r="B3" s="85"/>
      <c r="C3" s="85"/>
      <c r="D3" s="85"/>
      <c r="E3" s="43" t="s">
        <v>26</v>
      </c>
      <c r="F3" s="43" t="s">
        <v>27</v>
      </c>
      <c r="G3" s="44" t="s">
        <v>28</v>
      </c>
      <c r="H3" s="43" t="s">
        <v>29</v>
      </c>
      <c r="I3" s="43" t="s">
        <v>30</v>
      </c>
      <c r="J3" s="43" t="s">
        <v>31</v>
      </c>
      <c r="K3" s="44" t="s">
        <v>28</v>
      </c>
      <c r="L3" s="43" t="s">
        <v>32</v>
      </c>
      <c r="M3" s="43" t="s">
        <v>33</v>
      </c>
      <c r="N3" s="43" t="s">
        <v>34</v>
      </c>
      <c r="O3" s="43" t="s">
        <v>35</v>
      </c>
      <c r="P3" s="43" t="s">
        <v>36</v>
      </c>
      <c r="Q3" s="44" t="s">
        <v>28</v>
      </c>
      <c r="R3" s="43" t="s">
        <v>37</v>
      </c>
      <c r="S3" s="43" t="s">
        <v>38</v>
      </c>
      <c r="T3" s="43" t="s">
        <v>39</v>
      </c>
      <c r="U3" s="44" t="s">
        <v>28</v>
      </c>
      <c r="V3" s="43" t="s">
        <v>40</v>
      </c>
      <c r="W3" s="43" t="s">
        <v>41</v>
      </c>
      <c r="X3" s="44" t="s">
        <v>28</v>
      </c>
      <c r="Y3" s="85"/>
      <c r="Z3" s="45">
        <v>0.2</v>
      </c>
      <c r="AA3" s="83"/>
      <c r="AB3" s="2"/>
      <c r="AC3" s="6" t="s">
        <v>64</v>
      </c>
      <c r="AD3" s="14" t="s">
        <v>65</v>
      </c>
      <c r="AE3" s="18" t="s">
        <v>66</v>
      </c>
      <c r="AF3" s="10" t="s">
        <v>67</v>
      </c>
      <c r="AG3" s="22" t="s">
        <v>68</v>
      </c>
    </row>
    <row r="4" spans="1:90" ht="15.75" thickBot="1" x14ac:dyDescent="0.3">
      <c r="A4" s="78" t="s">
        <v>42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81"/>
      <c r="AB4" s="2"/>
      <c r="AC4" s="8"/>
      <c r="AD4" s="15"/>
      <c r="AE4" s="19"/>
      <c r="AF4" s="11"/>
      <c r="AG4" s="23"/>
    </row>
    <row r="5" spans="1:90" x14ac:dyDescent="0.25">
      <c r="A5" s="62">
        <v>1</v>
      </c>
      <c r="B5" s="63" t="s">
        <v>1</v>
      </c>
      <c r="C5" s="63" t="s">
        <v>0</v>
      </c>
      <c r="D5" s="63">
        <v>2</v>
      </c>
      <c r="E5" s="63">
        <v>10</v>
      </c>
      <c r="F5" s="63">
        <f>3+10+3+3+5+5+1+1</f>
        <v>31</v>
      </c>
      <c r="G5" s="63"/>
      <c r="H5" s="64">
        <f>5+3+3+10</f>
        <v>21</v>
      </c>
      <c r="I5" s="64">
        <f>4+16+5+9+4</f>
        <v>38</v>
      </c>
      <c r="J5" s="64">
        <f>5+10+10+5+10+10+7+7</f>
        <v>64</v>
      </c>
      <c r="K5" s="64"/>
      <c r="L5" s="64">
        <f>7+2+3+8</f>
        <v>20</v>
      </c>
      <c r="M5" s="64"/>
      <c r="N5" s="64">
        <f>3+5+2</f>
        <v>10</v>
      </c>
      <c r="O5" s="64"/>
      <c r="P5" s="64"/>
      <c r="Q5" s="64">
        <v>3</v>
      </c>
      <c r="R5" s="64"/>
      <c r="S5" s="64">
        <v>3</v>
      </c>
      <c r="T5" s="64"/>
      <c r="U5" s="64"/>
      <c r="V5" s="64"/>
      <c r="W5" s="64"/>
      <c r="X5" s="64"/>
      <c r="Y5" s="64">
        <f t="shared" ref="Y5:Y41" si="0">SUM(E5:W5)</f>
        <v>200</v>
      </c>
      <c r="Z5" s="65">
        <f t="shared" ref="Z5:Z41" si="1">Y5*20%</f>
        <v>40</v>
      </c>
      <c r="AA5" s="66">
        <v>199</v>
      </c>
      <c r="AB5" s="28"/>
      <c r="AC5" s="6">
        <f t="shared" ref="AC5:AC41" si="2">SUM(E5:F5)</f>
        <v>41</v>
      </c>
      <c r="AD5" s="14">
        <f t="shared" ref="AD5:AD41" si="3">SUM(L5:Q5)</f>
        <v>33</v>
      </c>
      <c r="AE5" s="18">
        <f t="shared" ref="AE5:AE41" si="4">SUM(R5:T5)</f>
        <v>3</v>
      </c>
      <c r="AF5" s="10">
        <f t="shared" ref="AF5:AF41" si="5">SUM(V5:W5)</f>
        <v>0</v>
      </c>
      <c r="AG5" s="22">
        <f t="shared" ref="AG5:AG41" si="6">SUM(H5:K5)</f>
        <v>123</v>
      </c>
      <c r="AI5" s="26"/>
      <c r="AJ5" s="26"/>
    </row>
    <row r="6" spans="1:90" x14ac:dyDescent="0.25">
      <c r="A6" s="30">
        <f>A5+1</f>
        <v>2</v>
      </c>
      <c r="B6" s="32" t="s">
        <v>3</v>
      </c>
      <c r="C6" s="33" t="s">
        <v>0</v>
      </c>
      <c r="D6" s="33">
        <v>2</v>
      </c>
      <c r="E6" s="33">
        <v>10</v>
      </c>
      <c r="F6" s="33">
        <f>2+9+7+3+10</f>
        <v>31</v>
      </c>
      <c r="G6" s="33"/>
      <c r="H6" s="33">
        <f>3+5+9</f>
        <v>17</v>
      </c>
      <c r="I6" s="33">
        <v>19</v>
      </c>
      <c r="J6" s="33">
        <f>20+40</f>
        <v>60</v>
      </c>
      <c r="K6" s="33"/>
      <c r="L6" s="33">
        <v>17</v>
      </c>
      <c r="M6" s="33"/>
      <c r="N6" s="33">
        <v>11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2">
        <f t="shared" si="0"/>
        <v>165</v>
      </c>
      <c r="Z6" s="33">
        <f t="shared" si="1"/>
        <v>33</v>
      </c>
      <c r="AA6" s="41">
        <v>157</v>
      </c>
      <c r="AB6" s="28"/>
      <c r="AC6" s="7">
        <f t="shared" si="2"/>
        <v>41</v>
      </c>
      <c r="AD6" s="17">
        <f t="shared" si="3"/>
        <v>28</v>
      </c>
      <c r="AE6" s="21">
        <f t="shared" si="4"/>
        <v>0</v>
      </c>
      <c r="AF6" s="13">
        <f t="shared" si="5"/>
        <v>0</v>
      </c>
      <c r="AG6" s="25">
        <f t="shared" si="6"/>
        <v>96</v>
      </c>
      <c r="AI6" s="26"/>
      <c r="AJ6" s="26"/>
    </row>
    <row r="7" spans="1:90" x14ac:dyDescent="0.25">
      <c r="A7" s="30">
        <f t="shared" ref="A7:A41" si="7">A6+1</f>
        <v>3</v>
      </c>
      <c r="B7" s="34" t="s">
        <v>11</v>
      </c>
      <c r="C7" s="34" t="s">
        <v>0</v>
      </c>
      <c r="D7" s="34">
        <v>2</v>
      </c>
      <c r="E7" s="34">
        <v>10</v>
      </c>
      <c r="F7" s="34">
        <v>13</v>
      </c>
      <c r="G7" s="34"/>
      <c r="H7" s="32"/>
      <c r="I7" s="32">
        <v>37</v>
      </c>
      <c r="J7" s="32">
        <v>55</v>
      </c>
      <c r="K7" s="32"/>
      <c r="L7" s="32">
        <v>16</v>
      </c>
      <c r="M7" s="32"/>
      <c r="N7" s="32">
        <v>14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>
        <f t="shared" si="0"/>
        <v>145</v>
      </c>
      <c r="Z7" s="35">
        <f t="shared" si="1"/>
        <v>29</v>
      </c>
      <c r="AA7" s="41">
        <v>144</v>
      </c>
      <c r="AB7" s="28"/>
      <c r="AC7" s="7">
        <f t="shared" si="2"/>
        <v>23</v>
      </c>
      <c r="AD7" s="17">
        <f t="shared" si="3"/>
        <v>30</v>
      </c>
      <c r="AE7" s="21">
        <f t="shared" si="4"/>
        <v>0</v>
      </c>
      <c r="AF7" s="13">
        <f t="shared" si="5"/>
        <v>0</v>
      </c>
      <c r="AG7" s="25">
        <f t="shared" si="6"/>
        <v>92</v>
      </c>
    </row>
    <row r="8" spans="1:90" x14ac:dyDescent="0.25">
      <c r="A8" s="30">
        <f t="shared" si="7"/>
        <v>4</v>
      </c>
      <c r="B8" s="34" t="s">
        <v>47</v>
      </c>
      <c r="C8" s="34" t="s">
        <v>0</v>
      </c>
      <c r="D8" s="34">
        <v>2</v>
      </c>
      <c r="E8" s="35">
        <v>7</v>
      </c>
      <c r="F8" s="35">
        <v>3</v>
      </c>
      <c r="G8" s="35"/>
      <c r="H8" s="33">
        <v>12</v>
      </c>
      <c r="I8" s="33">
        <f>25+12</f>
        <v>37</v>
      </c>
      <c r="J8" s="33">
        <v>59</v>
      </c>
      <c r="K8" s="33">
        <v>3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2">
        <f t="shared" si="0"/>
        <v>121</v>
      </c>
      <c r="Z8" s="35">
        <f t="shared" si="1"/>
        <v>24.200000000000003</v>
      </c>
      <c r="AA8" s="41">
        <v>121</v>
      </c>
      <c r="AB8" s="28"/>
      <c r="AC8" s="7">
        <f t="shared" si="2"/>
        <v>10</v>
      </c>
      <c r="AD8" s="17">
        <f t="shared" si="3"/>
        <v>0</v>
      </c>
      <c r="AE8" s="21">
        <f t="shared" si="4"/>
        <v>0</v>
      </c>
      <c r="AF8" s="13">
        <f t="shared" si="5"/>
        <v>0</v>
      </c>
      <c r="AG8" s="25">
        <f t="shared" si="6"/>
        <v>111</v>
      </c>
    </row>
    <row r="9" spans="1:90" x14ac:dyDescent="0.25">
      <c r="A9" s="30">
        <f t="shared" si="7"/>
        <v>5</v>
      </c>
      <c r="B9" s="34" t="s">
        <v>5</v>
      </c>
      <c r="C9" s="34" t="s">
        <v>0</v>
      </c>
      <c r="D9" s="34">
        <v>1</v>
      </c>
      <c r="E9" s="34"/>
      <c r="F9" s="34"/>
      <c r="G9" s="34"/>
      <c r="H9" s="32">
        <v>15</v>
      </c>
      <c r="I9" s="32">
        <f>10+5+4</f>
        <v>19</v>
      </c>
      <c r="J9" s="32">
        <f>13</f>
        <v>13</v>
      </c>
      <c r="K9" s="32">
        <v>3</v>
      </c>
      <c r="L9" s="32">
        <f>14+9+6</f>
        <v>29</v>
      </c>
      <c r="M9" s="32"/>
      <c r="N9" s="32">
        <v>2</v>
      </c>
      <c r="O9" s="32"/>
      <c r="P9" s="32"/>
      <c r="Q9" s="32"/>
      <c r="R9" s="32">
        <v>97</v>
      </c>
      <c r="S9" s="32">
        <v>11</v>
      </c>
      <c r="T9" s="32">
        <v>3</v>
      </c>
      <c r="U9" s="32"/>
      <c r="V9" s="32"/>
      <c r="W9" s="32"/>
      <c r="X9" s="32"/>
      <c r="Y9" s="32">
        <f t="shared" si="0"/>
        <v>192</v>
      </c>
      <c r="Z9" s="35">
        <f t="shared" si="1"/>
        <v>38.400000000000006</v>
      </c>
      <c r="AA9" s="41">
        <v>119.4</v>
      </c>
      <c r="AB9" s="28"/>
      <c r="AC9" s="7">
        <f t="shared" si="2"/>
        <v>0</v>
      </c>
      <c r="AD9" s="17">
        <f t="shared" si="3"/>
        <v>31</v>
      </c>
      <c r="AE9" s="21">
        <f t="shared" si="4"/>
        <v>111</v>
      </c>
      <c r="AF9" s="13">
        <f t="shared" si="5"/>
        <v>0</v>
      </c>
      <c r="AG9" s="25">
        <f t="shared" si="6"/>
        <v>50</v>
      </c>
    </row>
    <row r="10" spans="1:90" x14ac:dyDescent="0.25">
      <c r="A10" s="30">
        <f t="shared" si="7"/>
        <v>6</v>
      </c>
      <c r="B10" s="34" t="s">
        <v>63</v>
      </c>
      <c r="C10" s="34" t="s">
        <v>6</v>
      </c>
      <c r="D10" s="34">
        <v>4</v>
      </c>
      <c r="E10" s="34">
        <v>7</v>
      </c>
      <c r="F10" s="34">
        <v>5</v>
      </c>
      <c r="G10" s="34"/>
      <c r="H10" s="32">
        <v>3</v>
      </c>
      <c r="I10" s="32">
        <f>4+5+16+9+3</f>
        <v>37</v>
      </c>
      <c r="J10" s="32">
        <f>47+10</f>
        <v>57</v>
      </c>
      <c r="K10" s="32"/>
      <c r="L10" s="32">
        <v>9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>
        <f t="shared" si="0"/>
        <v>118</v>
      </c>
      <c r="Z10" s="35">
        <f t="shared" si="1"/>
        <v>23.6</v>
      </c>
      <c r="AA10" s="41">
        <v>118</v>
      </c>
      <c r="AB10" s="28"/>
      <c r="AC10" s="7">
        <f t="shared" si="2"/>
        <v>12</v>
      </c>
      <c r="AD10" s="17">
        <f t="shared" si="3"/>
        <v>9</v>
      </c>
      <c r="AE10" s="21">
        <f t="shared" si="4"/>
        <v>0</v>
      </c>
      <c r="AF10" s="13">
        <f t="shared" si="5"/>
        <v>0</v>
      </c>
      <c r="AG10" s="25">
        <f t="shared" si="6"/>
        <v>97</v>
      </c>
    </row>
    <row r="11" spans="1:90" x14ac:dyDescent="0.25">
      <c r="A11" s="46">
        <f t="shared" si="7"/>
        <v>7</v>
      </c>
      <c r="B11" s="47" t="s">
        <v>7</v>
      </c>
      <c r="C11" s="48" t="s">
        <v>0</v>
      </c>
      <c r="D11" s="48">
        <v>2</v>
      </c>
      <c r="E11" s="48">
        <v>10</v>
      </c>
      <c r="F11" s="48"/>
      <c r="G11" s="48"/>
      <c r="H11" s="49">
        <v>11</v>
      </c>
      <c r="I11" s="49">
        <f>26+10+9+3</f>
        <v>48</v>
      </c>
      <c r="J11" s="49">
        <v>20</v>
      </c>
      <c r="K11" s="49">
        <v>3</v>
      </c>
      <c r="L11" s="49">
        <v>12</v>
      </c>
      <c r="M11" s="49"/>
      <c r="N11" s="49">
        <v>9</v>
      </c>
      <c r="O11" s="49"/>
      <c r="P11" s="49"/>
      <c r="Q11" s="49">
        <v>3</v>
      </c>
      <c r="R11" s="49"/>
      <c r="S11" s="49"/>
      <c r="T11" s="49"/>
      <c r="U11" s="49"/>
      <c r="V11" s="49"/>
      <c r="W11" s="49"/>
      <c r="X11" s="49"/>
      <c r="Y11" s="50">
        <f t="shared" si="0"/>
        <v>116</v>
      </c>
      <c r="Z11" s="48">
        <f t="shared" si="1"/>
        <v>23.200000000000003</v>
      </c>
      <c r="AA11" s="51">
        <v>115.2</v>
      </c>
      <c r="AB11" s="28"/>
      <c r="AC11" s="52">
        <f t="shared" si="2"/>
        <v>10</v>
      </c>
      <c r="AD11" s="53">
        <f t="shared" si="3"/>
        <v>24</v>
      </c>
      <c r="AE11" s="54">
        <f t="shared" si="4"/>
        <v>0</v>
      </c>
      <c r="AF11" s="55">
        <f t="shared" si="5"/>
        <v>0</v>
      </c>
      <c r="AG11" s="56">
        <f t="shared" si="6"/>
        <v>82</v>
      </c>
    </row>
    <row r="12" spans="1:90" s="39" customFormat="1" ht="12.75" x14ac:dyDescent="0.2">
      <c r="A12" s="30">
        <f t="shared" si="7"/>
        <v>8</v>
      </c>
      <c r="B12" s="68" t="s">
        <v>73</v>
      </c>
      <c r="C12" s="69" t="s">
        <v>0</v>
      </c>
      <c r="D12" s="69">
        <v>1</v>
      </c>
      <c r="H12" s="39">
        <f>18+20+17</f>
        <v>55</v>
      </c>
      <c r="I12" s="70">
        <v>30</v>
      </c>
      <c r="J12" s="70"/>
      <c r="K12" s="70"/>
      <c r="L12" s="70">
        <f>12+9</f>
        <v>21</v>
      </c>
      <c r="M12" s="70"/>
      <c r="N12" s="70"/>
      <c r="O12" s="70"/>
      <c r="P12" s="70"/>
      <c r="Q12" s="70"/>
      <c r="Y12" s="69">
        <f>SUM(E12:V12)</f>
        <v>106</v>
      </c>
      <c r="Z12" s="39">
        <f>Y12*20%</f>
        <v>21.200000000000003</v>
      </c>
      <c r="AA12" s="67">
        <v>106</v>
      </c>
      <c r="AB12" s="71"/>
      <c r="AC12" s="72">
        <f>SUM(E12:F12)</f>
        <v>0</v>
      </c>
      <c r="AD12" s="73">
        <f>SUM(L12:Q12)</f>
        <v>21</v>
      </c>
      <c r="AE12" s="74">
        <f>SUM(R12:T12)</f>
        <v>0</v>
      </c>
      <c r="AF12" s="75">
        <f>SUM(U12:V12)</f>
        <v>0</v>
      </c>
      <c r="AG12" s="90">
        <f>SUM(G12:J12)</f>
        <v>85</v>
      </c>
      <c r="AH12" s="9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92"/>
    </row>
    <row r="13" spans="1:90" x14ac:dyDescent="0.25">
      <c r="A13" s="30">
        <f t="shared" si="7"/>
        <v>9</v>
      </c>
      <c r="B13" s="57" t="s">
        <v>8</v>
      </c>
      <c r="C13" s="58" t="s">
        <v>0</v>
      </c>
      <c r="D13" s="58">
        <v>2</v>
      </c>
      <c r="E13" s="58">
        <v>7</v>
      </c>
      <c r="F13" s="58">
        <v>3</v>
      </c>
      <c r="G13" s="58"/>
      <c r="H13" s="59">
        <f>5+3+12</f>
        <v>20</v>
      </c>
      <c r="I13" s="59">
        <f>16</f>
        <v>16</v>
      </c>
      <c r="J13" s="59">
        <f>35</f>
        <v>35</v>
      </c>
      <c r="K13" s="60">
        <v>3</v>
      </c>
      <c r="L13" s="59">
        <v>13</v>
      </c>
      <c r="M13" s="59"/>
      <c r="N13" s="59">
        <v>2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>
        <f t="shared" si="0"/>
        <v>99</v>
      </c>
      <c r="Z13" s="58">
        <f t="shared" si="1"/>
        <v>19.8</v>
      </c>
      <c r="AA13" s="61">
        <v>99</v>
      </c>
      <c r="AB13" s="28"/>
      <c r="AC13" s="9">
        <f t="shared" si="2"/>
        <v>10</v>
      </c>
      <c r="AD13" s="16">
        <f t="shared" si="3"/>
        <v>15</v>
      </c>
      <c r="AE13" s="20">
        <f t="shared" si="4"/>
        <v>0</v>
      </c>
      <c r="AF13" s="12">
        <f t="shared" si="5"/>
        <v>0</v>
      </c>
      <c r="AG13" s="24">
        <f t="shared" si="6"/>
        <v>74</v>
      </c>
    </row>
    <row r="14" spans="1:90" x14ac:dyDescent="0.25">
      <c r="A14" s="30">
        <f t="shared" si="7"/>
        <v>10</v>
      </c>
      <c r="B14" s="34" t="s">
        <v>4</v>
      </c>
      <c r="C14" s="34" t="s">
        <v>0</v>
      </c>
      <c r="D14" s="34">
        <v>2</v>
      </c>
      <c r="E14" s="33">
        <v>10</v>
      </c>
      <c r="F14" s="35">
        <v>18</v>
      </c>
      <c r="G14" s="35"/>
      <c r="H14" s="33">
        <v>15</v>
      </c>
      <c r="I14" s="33">
        <v>14</v>
      </c>
      <c r="J14" s="33">
        <v>20</v>
      </c>
      <c r="K14" s="32">
        <v>3</v>
      </c>
      <c r="L14" s="33">
        <v>15</v>
      </c>
      <c r="M14" s="33">
        <v>3</v>
      </c>
      <c r="N14" s="33">
        <v>3</v>
      </c>
      <c r="O14" s="33"/>
      <c r="P14" s="33"/>
      <c r="Q14" s="33">
        <v>3</v>
      </c>
      <c r="R14" s="33"/>
      <c r="S14" s="33">
        <v>2</v>
      </c>
      <c r="T14" s="33"/>
      <c r="U14" s="33"/>
      <c r="V14" s="33"/>
      <c r="W14" s="33"/>
      <c r="X14" s="33"/>
      <c r="Y14" s="32">
        <f t="shared" si="0"/>
        <v>106</v>
      </c>
      <c r="Z14" s="35">
        <f t="shared" si="1"/>
        <v>21.200000000000003</v>
      </c>
      <c r="AA14" s="41">
        <v>96.4</v>
      </c>
      <c r="AB14" s="28"/>
      <c r="AC14" s="7">
        <f t="shared" si="2"/>
        <v>28</v>
      </c>
      <c r="AD14" s="17">
        <f t="shared" si="3"/>
        <v>24</v>
      </c>
      <c r="AE14" s="21">
        <f t="shared" si="4"/>
        <v>2</v>
      </c>
      <c r="AF14" s="13">
        <f t="shared" si="5"/>
        <v>0</v>
      </c>
      <c r="AG14" s="25">
        <f t="shared" si="6"/>
        <v>52</v>
      </c>
    </row>
    <row r="15" spans="1:90" x14ac:dyDescent="0.25">
      <c r="A15" s="30">
        <f t="shared" si="7"/>
        <v>11</v>
      </c>
      <c r="B15" s="34" t="s">
        <v>13</v>
      </c>
      <c r="C15" s="34" t="s">
        <v>0</v>
      </c>
      <c r="D15" s="34">
        <v>2</v>
      </c>
      <c r="E15" s="34">
        <v>10</v>
      </c>
      <c r="F15" s="34"/>
      <c r="G15" s="34"/>
      <c r="H15" s="32">
        <v>9</v>
      </c>
      <c r="I15" s="32">
        <f>5+15+4+4</f>
        <v>28</v>
      </c>
      <c r="J15" s="32">
        <f>10+10+20</f>
        <v>40</v>
      </c>
      <c r="K15" s="32">
        <v>3</v>
      </c>
      <c r="L15" s="32">
        <v>3</v>
      </c>
      <c r="M15" s="32"/>
      <c r="N15" s="32">
        <v>2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>
        <f t="shared" si="0"/>
        <v>95</v>
      </c>
      <c r="Z15" s="35">
        <f t="shared" si="1"/>
        <v>19</v>
      </c>
      <c r="AA15" s="41">
        <v>95</v>
      </c>
      <c r="AB15" s="28"/>
      <c r="AC15" s="7">
        <f t="shared" si="2"/>
        <v>10</v>
      </c>
      <c r="AD15" s="17">
        <f t="shared" si="3"/>
        <v>5</v>
      </c>
      <c r="AE15" s="21">
        <f t="shared" si="4"/>
        <v>0</v>
      </c>
      <c r="AF15" s="13">
        <f t="shared" si="5"/>
        <v>0</v>
      </c>
      <c r="AG15" s="25">
        <f t="shared" si="6"/>
        <v>80</v>
      </c>
    </row>
    <row r="16" spans="1:90" x14ac:dyDescent="0.25">
      <c r="A16" s="30">
        <f t="shared" si="7"/>
        <v>12</v>
      </c>
      <c r="B16" s="34" t="s">
        <v>12</v>
      </c>
      <c r="C16" s="34" t="s">
        <v>0</v>
      </c>
      <c r="D16" s="34">
        <v>2</v>
      </c>
      <c r="E16" s="34">
        <v>5</v>
      </c>
      <c r="F16" s="34"/>
      <c r="G16" s="34"/>
      <c r="H16" s="32">
        <f>3+3</f>
        <v>6</v>
      </c>
      <c r="I16" s="32">
        <f>13+13+9+5+3+5+4+4+3</f>
        <v>59</v>
      </c>
      <c r="J16" s="32">
        <f>10+7+5</f>
        <v>22</v>
      </c>
      <c r="K16" s="32">
        <v>3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>
        <f t="shared" si="0"/>
        <v>95</v>
      </c>
      <c r="Z16" s="35">
        <f t="shared" si="1"/>
        <v>19</v>
      </c>
      <c r="AA16" s="41">
        <v>95</v>
      </c>
      <c r="AB16" s="28"/>
      <c r="AC16" s="7">
        <f t="shared" si="2"/>
        <v>5</v>
      </c>
      <c r="AD16" s="17">
        <f t="shared" si="3"/>
        <v>0</v>
      </c>
      <c r="AE16" s="21">
        <f t="shared" si="4"/>
        <v>0</v>
      </c>
      <c r="AF16" s="13">
        <f t="shared" si="5"/>
        <v>0</v>
      </c>
      <c r="AG16" s="25">
        <f t="shared" si="6"/>
        <v>90</v>
      </c>
    </row>
    <row r="17" spans="1:33" x14ac:dyDescent="0.25">
      <c r="A17" s="30">
        <f t="shared" si="7"/>
        <v>13</v>
      </c>
      <c r="B17" s="34" t="s">
        <v>14</v>
      </c>
      <c r="C17" s="34" t="s">
        <v>0</v>
      </c>
      <c r="D17" s="34">
        <v>2</v>
      </c>
      <c r="E17" s="34">
        <v>10</v>
      </c>
      <c r="F17" s="34"/>
      <c r="G17" s="34"/>
      <c r="H17" s="32">
        <v>6</v>
      </c>
      <c r="I17" s="32">
        <f>16+5+12+7</f>
        <v>40</v>
      </c>
      <c r="J17" s="32">
        <f>17+8</f>
        <v>25</v>
      </c>
      <c r="K17" s="32">
        <v>3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>
        <f t="shared" si="0"/>
        <v>84</v>
      </c>
      <c r="Z17" s="35">
        <f t="shared" si="1"/>
        <v>16.8</v>
      </c>
      <c r="AA17" s="41">
        <v>84</v>
      </c>
      <c r="AB17" s="28"/>
      <c r="AC17" s="7">
        <f t="shared" si="2"/>
        <v>10</v>
      </c>
      <c r="AD17" s="17">
        <f t="shared" si="3"/>
        <v>0</v>
      </c>
      <c r="AE17" s="21">
        <f t="shared" si="4"/>
        <v>0</v>
      </c>
      <c r="AF17" s="13">
        <f t="shared" si="5"/>
        <v>0</v>
      </c>
      <c r="AG17" s="25">
        <f t="shared" si="6"/>
        <v>74</v>
      </c>
    </row>
    <row r="18" spans="1:33" x14ac:dyDescent="0.25">
      <c r="A18" s="30">
        <f t="shared" si="7"/>
        <v>14</v>
      </c>
      <c r="B18" s="34" t="s">
        <v>10</v>
      </c>
      <c r="C18" s="34" t="s">
        <v>0</v>
      </c>
      <c r="D18" s="34">
        <v>2</v>
      </c>
      <c r="E18" s="33">
        <v>7</v>
      </c>
      <c r="F18" s="35">
        <v>6</v>
      </c>
      <c r="G18" s="35"/>
      <c r="H18" s="33">
        <v>8</v>
      </c>
      <c r="I18" s="33">
        <v>20</v>
      </c>
      <c r="J18" s="33">
        <v>27</v>
      </c>
      <c r="K18" s="32">
        <v>3</v>
      </c>
      <c r="L18" s="33">
        <v>8</v>
      </c>
      <c r="M18" s="33"/>
      <c r="N18" s="33">
        <v>3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2">
        <f t="shared" si="0"/>
        <v>82</v>
      </c>
      <c r="Z18" s="35">
        <f t="shared" si="1"/>
        <v>16.400000000000002</v>
      </c>
      <c r="AA18" s="41">
        <v>82</v>
      </c>
      <c r="AB18" s="28"/>
      <c r="AC18" s="7">
        <f t="shared" si="2"/>
        <v>13</v>
      </c>
      <c r="AD18" s="17">
        <f t="shared" si="3"/>
        <v>11</v>
      </c>
      <c r="AE18" s="21">
        <f t="shared" si="4"/>
        <v>0</v>
      </c>
      <c r="AF18" s="13">
        <f t="shared" si="5"/>
        <v>0</v>
      </c>
      <c r="AG18" s="25">
        <f t="shared" si="6"/>
        <v>58</v>
      </c>
    </row>
    <row r="19" spans="1:33" x14ac:dyDescent="0.25">
      <c r="A19" s="30">
        <f t="shared" si="7"/>
        <v>15</v>
      </c>
      <c r="B19" s="34" t="s">
        <v>48</v>
      </c>
      <c r="C19" s="34" t="s">
        <v>0</v>
      </c>
      <c r="D19" s="34">
        <v>2</v>
      </c>
      <c r="E19" s="34">
        <v>5</v>
      </c>
      <c r="F19" s="34"/>
      <c r="G19" s="34"/>
      <c r="H19" s="32">
        <v>10</v>
      </c>
      <c r="I19" s="32">
        <f>4+5+3+4+4</f>
        <v>20</v>
      </c>
      <c r="J19" s="32">
        <f>5+10+10+5+10</f>
        <v>40</v>
      </c>
      <c r="K19" s="32"/>
      <c r="L19" s="32">
        <v>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>
        <f t="shared" si="0"/>
        <v>81</v>
      </c>
      <c r="Z19" s="35">
        <f t="shared" si="1"/>
        <v>16.2</v>
      </c>
      <c r="AA19" s="41">
        <v>81</v>
      </c>
      <c r="AB19" s="28"/>
      <c r="AC19" s="7">
        <f t="shared" si="2"/>
        <v>5</v>
      </c>
      <c r="AD19" s="17">
        <f t="shared" si="3"/>
        <v>6</v>
      </c>
      <c r="AE19" s="21">
        <f t="shared" si="4"/>
        <v>0</v>
      </c>
      <c r="AF19" s="13">
        <f t="shared" si="5"/>
        <v>0</v>
      </c>
      <c r="AG19" s="25">
        <f t="shared" si="6"/>
        <v>70</v>
      </c>
    </row>
    <row r="20" spans="1:33" x14ac:dyDescent="0.25">
      <c r="A20" s="30">
        <f t="shared" si="7"/>
        <v>16</v>
      </c>
      <c r="B20" s="38" t="s">
        <v>52</v>
      </c>
      <c r="C20" s="34" t="s">
        <v>6</v>
      </c>
      <c r="D20" s="34">
        <v>4</v>
      </c>
      <c r="E20" s="34">
        <v>5</v>
      </c>
      <c r="F20" s="34"/>
      <c r="G20" s="34"/>
      <c r="H20" s="32">
        <v>6</v>
      </c>
      <c r="I20" s="32">
        <f>9+20+16</f>
        <v>45</v>
      </c>
      <c r="J20" s="32">
        <v>7</v>
      </c>
      <c r="K20" s="32">
        <v>3</v>
      </c>
      <c r="L20" s="32">
        <v>14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>
        <f t="shared" si="0"/>
        <v>80</v>
      </c>
      <c r="Z20" s="35">
        <f t="shared" si="1"/>
        <v>16</v>
      </c>
      <c r="AA20" s="41">
        <v>80</v>
      </c>
      <c r="AB20" s="28"/>
      <c r="AC20" s="7">
        <f t="shared" si="2"/>
        <v>5</v>
      </c>
      <c r="AD20" s="17">
        <f t="shared" si="3"/>
        <v>14</v>
      </c>
      <c r="AE20" s="21">
        <f t="shared" si="4"/>
        <v>0</v>
      </c>
      <c r="AF20" s="13">
        <f t="shared" si="5"/>
        <v>0</v>
      </c>
      <c r="AG20" s="25">
        <f t="shared" si="6"/>
        <v>61</v>
      </c>
    </row>
    <row r="21" spans="1:33" x14ac:dyDescent="0.25">
      <c r="A21" s="30">
        <f t="shared" si="7"/>
        <v>17</v>
      </c>
      <c r="B21" s="33" t="s">
        <v>55</v>
      </c>
      <c r="C21" s="35" t="s">
        <v>6</v>
      </c>
      <c r="D21" s="35">
        <v>4</v>
      </c>
      <c r="E21" s="35">
        <v>7</v>
      </c>
      <c r="F21" s="35"/>
      <c r="G21" s="35"/>
      <c r="H21" s="33">
        <v>6</v>
      </c>
      <c r="I21" s="33">
        <v>36</v>
      </c>
      <c r="J21" s="33">
        <v>24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5</v>
      </c>
      <c r="W21" s="33"/>
      <c r="X21" s="33"/>
      <c r="Y21" s="32">
        <f t="shared" si="0"/>
        <v>78</v>
      </c>
      <c r="Z21" s="35">
        <f t="shared" si="1"/>
        <v>15.600000000000001</v>
      </c>
      <c r="AA21" s="41">
        <v>78</v>
      </c>
      <c r="AB21" s="28"/>
      <c r="AC21" s="7">
        <f t="shared" si="2"/>
        <v>7</v>
      </c>
      <c r="AD21" s="17">
        <f t="shared" si="3"/>
        <v>0</v>
      </c>
      <c r="AE21" s="21">
        <f t="shared" si="4"/>
        <v>0</v>
      </c>
      <c r="AF21" s="13">
        <f t="shared" si="5"/>
        <v>5</v>
      </c>
      <c r="AG21" s="25">
        <f t="shared" si="6"/>
        <v>66</v>
      </c>
    </row>
    <row r="22" spans="1:33" x14ac:dyDescent="0.25">
      <c r="A22" s="30">
        <f t="shared" si="7"/>
        <v>18</v>
      </c>
      <c r="B22" s="38" t="s">
        <v>54</v>
      </c>
      <c r="C22" s="34" t="s">
        <v>0</v>
      </c>
      <c r="D22" s="34">
        <v>1</v>
      </c>
      <c r="E22" s="35"/>
      <c r="F22" s="35">
        <v>10</v>
      </c>
      <c r="G22" s="35"/>
      <c r="H22" s="33">
        <v>9</v>
      </c>
      <c r="I22" s="33">
        <v>19</v>
      </c>
      <c r="J22" s="33">
        <v>37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2">
        <f t="shared" si="0"/>
        <v>75</v>
      </c>
      <c r="Z22" s="35">
        <f t="shared" si="1"/>
        <v>15</v>
      </c>
      <c r="AA22" s="41">
        <v>75</v>
      </c>
      <c r="AB22" s="28"/>
      <c r="AC22" s="7">
        <f t="shared" si="2"/>
        <v>10</v>
      </c>
      <c r="AD22" s="17">
        <f t="shared" si="3"/>
        <v>0</v>
      </c>
      <c r="AE22" s="21">
        <f t="shared" si="4"/>
        <v>0</v>
      </c>
      <c r="AF22" s="13">
        <f t="shared" si="5"/>
        <v>0</v>
      </c>
      <c r="AG22" s="25">
        <f t="shared" si="6"/>
        <v>65</v>
      </c>
    </row>
    <row r="23" spans="1:33" x14ac:dyDescent="0.25">
      <c r="A23" s="30">
        <f t="shared" si="7"/>
        <v>19</v>
      </c>
      <c r="B23" s="33" t="s">
        <v>50</v>
      </c>
      <c r="C23" s="34" t="s">
        <v>0</v>
      </c>
      <c r="D23" s="34">
        <v>1</v>
      </c>
      <c r="E23" s="34"/>
      <c r="F23" s="34">
        <v>1</v>
      </c>
      <c r="G23" s="34"/>
      <c r="H23" s="32">
        <v>6</v>
      </c>
      <c r="I23" s="32">
        <f>14+15</f>
        <v>29</v>
      </c>
      <c r="J23" s="32">
        <v>34</v>
      </c>
      <c r="K23" s="32">
        <v>3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>
        <f t="shared" si="0"/>
        <v>73</v>
      </c>
      <c r="Z23" s="35">
        <f t="shared" si="1"/>
        <v>14.600000000000001</v>
      </c>
      <c r="AA23" s="41">
        <v>73</v>
      </c>
      <c r="AB23" s="28"/>
      <c r="AC23" s="7">
        <f t="shared" si="2"/>
        <v>1</v>
      </c>
      <c r="AD23" s="17">
        <f t="shared" si="3"/>
        <v>0</v>
      </c>
      <c r="AE23" s="21">
        <f t="shared" si="4"/>
        <v>0</v>
      </c>
      <c r="AF23" s="13">
        <f t="shared" si="5"/>
        <v>0</v>
      </c>
      <c r="AG23" s="25">
        <f t="shared" si="6"/>
        <v>72</v>
      </c>
    </row>
    <row r="24" spans="1:33" x14ac:dyDescent="0.25">
      <c r="A24" s="30">
        <f t="shared" si="7"/>
        <v>20</v>
      </c>
      <c r="B24" s="33" t="s">
        <v>53</v>
      </c>
      <c r="C24" s="34" t="s">
        <v>0</v>
      </c>
      <c r="D24" s="34">
        <v>1</v>
      </c>
      <c r="E24" s="34"/>
      <c r="F24" s="34"/>
      <c r="G24" s="34"/>
      <c r="H24" s="32">
        <v>14</v>
      </c>
      <c r="I24" s="32">
        <v>31</v>
      </c>
      <c r="J24" s="32">
        <v>24</v>
      </c>
      <c r="K24" s="32">
        <v>3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>
        <f t="shared" si="0"/>
        <v>72</v>
      </c>
      <c r="Z24" s="35">
        <f t="shared" si="1"/>
        <v>14.4</v>
      </c>
      <c r="AA24" s="41">
        <v>72</v>
      </c>
      <c r="AB24" s="28"/>
      <c r="AC24" s="7">
        <f t="shared" si="2"/>
        <v>0</v>
      </c>
      <c r="AD24" s="17">
        <f t="shared" si="3"/>
        <v>0</v>
      </c>
      <c r="AE24" s="21">
        <f t="shared" si="4"/>
        <v>0</v>
      </c>
      <c r="AF24" s="13">
        <f t="shared" si="5"/>
        <v>0</v>
      </c>
      <c r="AG24" s="25">
        <f t="shared" si="6"/>
        <v>72</v>
      </c>
    </row>
    <row r="25" spans="1:33" x14ac:dyDescent="0.25">
      <c r="A25" s="30">
        <f t="shared" si="7"/>
        <v>21</v>
      </c>
      <c r="B25" s="38" t="s">
        <v>51</v>
      </c>
      <c r="C25" s="34" t="s">
        <v>0</v>
      </c>
      <c r="D25" s="34">
        <v>2</v>
      </c>
      <c r="E25" s="34">
        <v>5</v>
      </c>
      <c r="F25" s="34"/>
      <c r="G25" s="34"/>
      <c r="H25" s="32">
        <f>3+3+3</f>
        <v>9</v>
      </c>
      <c r="I25" s="32">
        <f>20+16+5</f>
        <v>41</v>
      </c>
      <c r="J25" s="32">
        <f>7</f>
        <v>7</v>
      </c>
      <c r="K25" s="32">
        <v>3</v>
      </c>
      <c r="L25" s="32"/>
      <c r="M25" s="32"/>
      <c r="N25" s="32"/>
      <c r="O25" s="32"/>
      <c r="P25" s="32"/>
      <c r="Q25" s="32"/>
      <c r="R25" s="32">
        <v>3</v>
      </c>
      <c r="S25" s="32">
        <v>3</v>
      </c>
      <c r="T25" s="32"/>
      <c r="U25" s="32"/>
      <c r="V25" s="32"/>
      <c r="W25" s="32"/>
      <c r="X25" s="32"/>
      <c r="Y25" s="32">
        <f t="shared" si="0"/>
        <v>71</v>
      </c>
      <c r="Z25" s="35">
        <f t="shared" si="1"/>
        <v>14.200000000000001</v>
      </c>
      <c r="AA25" s="41">
        <v>71</v>
      </c>
      <c r="AB25" s="28"/>
      <c r="AC25" s="7">
        <f t="shared" si="2"/>
        <v>5</v>
      </c>
      <c r="AD25" s="17">
        <f t="shared" si="3"/>
        <v>0</v>
      </c>
      <c r="AE25" s="21">
        <f t="shared" si="4"/>
        <v>6</v>
      </c>
      <c r="AF25" s="13">
        <f t="shared" si="5"/>
        <v>0</v>
      </c>
      <c r="AG25" s="25">
        <f t="shared" si="6"/>
        <v>60</v>
      </c>
    </row>
    <row r="26" spans="1:33" x14ac:dyDescent="0.25">
      <c r="A26" s="30">
        <f t="shared" si="7"/>
        <v>22</v>
      </c>
      <c r="B26" s="38" t="s">
        <v>57</v>
      </c>
      <c r="C26" s="34" t="s">
        <v>0</v>
      </c>
      <c r="D26" s="34">
        <v>2</v>
      </c>
      <c r="E26" s="34">
        <v>7</v>
      </c>
      <c r="F26" s="34"/>
      <c r="G26" s="34"/>
      <c r="H26" s="32">
        <v>12</v>
      </c>
      <c r="I26" s="32">
        <f>5+4+5</f>
        <v>14</v>
      </c>
      <c r="J26" s="32">
        <f>10+10+7</f>
        <v>27</v>
      </c>
      <c r="K26" s="32">
        <v>3</v>
      </c>
      <c r="L26" s="32">
        <v>3</v>
      </c>
      <c r="M26" s="32"/>
      <c r="N26" s="32"/>
      <c r="O26" s="32"/>
      <c r="P26" s="32"/>
      <c r="Q26" s="32"/>
      <c r="R26" s="32"/>
      <c r="S26" s="32">
        <v>3</v>
      </c>
      <c r="T26" s="32"/>
      <c r="U26" s="32"/>
      <c r="V26" s="32"/>
      <c r="W26" s="32"/>
      <c r="X26" s="32"/>
      <c r="Y26" s="32">
        <f t="shared" si="0"/>
        <v>69</v>
      </c>
      <c r="Z26" s="35">
        <f t="shared" si="1"/>
        <v>13.8</v>
      </c>
      <c r="AA26" s="41">
        <v>69</v>
      </c>
      <c r="AB26" s="28"/>
      <c r="AC26" s="7">
        <f t="shared" si="2"/>
        <v>7</v>
      </c>
      <c r="AD26" s="17">
        <f t="shared" si="3"/>
        <v>3</v>
      </c>
      <c r="AE26" s="21">
        <f t="shared" si="4"/>
        <v>3</v>
      </c>
      <c r="AF26" s="13">
        <f t="shared" si="5"/>
        <v>0</v>
      </c>
      <c r="AG26" s="25">
        <f t="shared" si="6"/>
        <v>56</v>
      </c>
    </row>
    <row r="27" spans="1:33" x14ac:dyDescent="0.25">
      <c r="A27" s="30">
        <f t="shared" si="7"/>
        <v>23</v>
      </c>
      <c r="B27" s="33" t="s">
        <v>60</v>
      </c>
      <c r="C27" s="34" t="s">
        <v>0</v>
      </c>
      <c r="D27" s="34">
        <v>2</v>
      </c>
      <c r="E27" s="35">
        <v>7</v>
      </c>
      <c r="F27" s="35"/>
      <c r="G27" s="35"/>
      <c r="H27" s="33">
        <v>9</v>
      </c>
      <c r="I27" s="33">
        <f>21</f>
        <v>21</v>
      </c>
      <c r="J27" s="33">
        <f>17</f>
        <v>17</v>
      </c>
      <c r="K27" s="32">
        <v>3</v>
      </c>
      <c r="L27" s="33">
        <v>8</v>
      </c>
      <c r="M27" s="33">
        <v>3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2">
        <f t="shared" si="0"/>
        <v>68</v>
      </c>
      <c r="Z27" s="35">
        <f t="shared" si="1"/>
        <v>13.600000000000001</v>
      </c>
      <c r="AA27" s="41">
        <v>68</v>
      </c>
      <c r="AB27" s="28"/>
      <c r="AC27" s="7">
        <f t="shared" si="2"/>
        <v>7</v>
      </c>
      <c r="AD27" s="17">
        <f t="shared" si="3"/>
        <v>11</v>
      </c>
      <c r="AE27" s="21">
        <f t="shared" si="4"/>
        <v>0</v>
      </c>
      <c r="AF27" s="13">
        <f t="shared" si="5"/>
        <v>0</v>
      </c>
      <c r="AG27" s="25">
        <f t="shared" si="6"/>
        <v>50</v>
      </c>
    </row>
    <row r="28" spans="1:33" x14ac:dyDescent="0.25">
      <c r="A28" s="30">
        <f t="shared" si="7"/>
        <v>24</v>
      </c>
      <c r="B28" s="33" t="s">
        <v>58</v>
      </c>
      <c r="C28" s="34" t="s">
        <v>6</v>
      </c>
      <c r="D28" s="34">
        <v>4</v>
      </c>
      <c r="E28" s="34">
        <v>10</v>
      </c>
      <c r="F28" s="34"/>
      <c r="G28" s="34"/>
      <c r="H28" s="32">
        <v>3</v>
      </c>
      <c r="I28" s="32">
        <f>5+14+5+7</f>
        <v>31</v>
      </c>
      <c r="J28" s="32">
        <f>17</f>
        <v>17</v>
      </c>
      <c r="K28" s="32">
        <v>3</v>
      </c>
      <c r="L28" s="32"/>
      <c r="M28" s="32">
        <v>3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>
        <f t="shared" si="0"/>
        <v>67</v>
      </c>
      <c r="Z28" s="35">
        <f t="shared" si="1"/>
        <v>13.4</v>
      </c>
      <c r="AA28" s="41">
        <v>67</v>
      </c>
      <c r="AB28" s="28"/>
      <c r="AC28" s="7">
        <f t="shared" si="2"/>
        <v>10</v>
      </c>
      <c r="AD28" s="17">
        <f t="shared" si="3"/>
        <v>3</v>
      </c>
      <c r="AE28" s="21">
        <f t="shared" si="4"/>
        <v>0</v>
      </c>
      <c r="AF28" s="13">
        <f t="shared" si="5"/>
        <v>0</v>
      </c>
      <c r="AG28" s="25">
        <f t="shared" si="6"/>
        <v>54</v>
      </c>
    </row>
    <row r="29" spans="1:33" x14ac:dyDescent="0.25">
      <c r="A29" s="30">
        <f t="shared" si="7"/>
        <v>25</v>
      </c>
      <c r="B29" s="38" t="s">
        <v>56</v>
      </c>
      <c r="C29" s="34" t="s">
        <v>0</v>
      </c>
      <c r="D29" s="34">
        <v>2</v>
      </c>
      <c r="E29" s="35">
        <v>7</v>
      </c>
      <c r="F29" s="35">
        <v>15</v>
      </c>
      <c r="G29" s="35"/>
      <c r="H29" s="33">
        <v>5</v>
      </c>
      <c r="I29" s="33">
        <v>9</v>
      </c>
      <c r="J29" s="33">
        <f>5+10+7</f>
        <v>22</v>
      </c>
      <c r="K29" s="33"/>
      <c r="L29" s="33">
        <f>7+6+6</f>
        <v>19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2">
        <f t="shared" si="0"/>
        <v>77</v>
      </c>
      <c r="Z29" s="35">
        <f t="shared" si="1"/>
        <v>15.4</v>
      </c>
      <c r="AA29" s="41">
        <v>66.8</v>
      </c>
      <c r="AB29" s="28"/>
      <c r="AC29" s="7">
        <f t="shared" si="2"/>
        <v>22</v>
      </c>
      <c r="AD29" s="17">
        <f t="shared" si="3"/>
        <v>19</v>
      </c>
      <c r="AE29" s="21">
        <f t="shared" si="4"/>
        <v>0</v>
      </c>
      <c r="AF29" s="13">
        <f t="shared" si="5"/>
        <v>0</v>
      </c>
      <c r="AG29" s="25">
        <f t="shared" si="6"/>
        <v>36</v>
      </c>
    </row>
    <row r="30" spans="1:33" x14ac:dyDescent="0.25">
      <c r="A30" s="30">
        <f t="shared" si="7"/>
        <v>26</v>
      </c>
      <c r="B30" s="32" t="s">
        <v>45</v>
      </c>
      <c r="C30" s="35" t="s">
        <v>0</v>
      </c>
      <c r="D30" s="35">
        <v>2</v>
      </c>
      <c r="E30" s="35">
        <v>7</v>
      </c>
      <c r="F30" s="35"/>
      <c r="G30" s="35"/>
      <c r="H30" s="33">
        <v>3</v>
      </c>
      <c r="I30" s="33">
        <v>10</v>
      </c>
      <c r="J30" s="33">
        <v>35</v>
      </c>
      <c r="K30" s="32">
        <v>3</v>
      </c>
      <c r="L30" s="33">
        <v>8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2">
        <f t="shared" si="0"/>
        <v>66</v>
      </c>
      <c r="Z30" s="35">
        <f t="shared" si="1"/>
        <v>13.200000000000001</v>
      </c>
      <c r="AA30" s="41">
        <v>66</v>
      </c>
      <c r="AB30" s="28"/>
      <c r="AC30" s="7">
        <f t="shared" si="2"/>
        <v>7</v>
      </c>
      <c r="AD30" s="17">
        <f t="shared" si="3"/>
        <v>8</v>
      </c>
      <c r="AE30" s="21">
        <f t="shared" si="4"/>
        <v>0</v>
      </c>
      <c r="AF30" s="13">
        <f t="shared" si="5"/>
        <v>0</v>
      </c>
      <c r="AG30" s="25">
        <f t="shared" si="6"/>
        <v>51</v>
      </c>
    </row>
    <row r="31" spans="1:33" x14ac:dyDescent="0.25">
      <c r="A31" s="30">
        <f t="shared" si="7"/>
        <v>27</v>
      </c>
      <c r="B31" s="32" t="s">
        <v>44</v>
      </c>
      <c r="C31" s="34" t="s">
        <v>0</v>
      </c>
      <c r="D31" s="34">
        <v>2</v>
      </c>
      <c r="E31" s="34"/>
      <c r="F31" s="34"/>
      <c r="G31" s="34"/>
      <c r="H31" s="32">
        <f>3+3+3</f>
        <v>9</v>
      </c>
      <c r="I31" s="32">
        <f>15+5+3</f>
        <v>23</v>
      </c>
      <c r="J31" s="32">
        <f>10+7+7</f>
        <v>24</v>
      </c>
      <c r="K31" s="32">
        <v>3</v>
      </c>
      <c r="L31" s="32">
        <f>3+2</f>
        <v>5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>
        <f t="shared" si="0"/>
        <v>64</v>
      </c>
      <c r="Z31" s="35">
        <f t="shared" si="1"/>
        <v>12.8</v>
      </c>
      <c r="AA31" s="41">
        <v>64</v>
      </c>
      <c r="AB31" s="28"/>
      <c r="AC31" s="7">
        <f t="shared" si="2"/>
        <v>0</v>
      </c>
      <c r="AD31" s="17">
        <f t="shared" si="3"/>
        <v>5</v>
      </c>
      <c r="AE31" s="21">
        <f t="shared" si="4"/>
        <v>0</v>
      </c>
      <c r="AF31" s="13">
        <f t="shared" si="5"/>
        <v>0</v>
      </c>
      <c r="AG31" s="25">
        <f t="shared" si="6"/>
        <v>59</v>
      </c>
    </row>
    <row r="32" spans="1:33" x14ac:dyDescent="0.25">
      <c r="A32" s="30">
        <f t="shared" si="7"/>
        <v>28</v>
      </c>
      <c r="B32" s="32" t="s">
        <v>43</v>
      </c>
      <c r="C32" s="34" t="s">
        <v>6</v>
      </c>
      <c r="D32" s="34">
        <v>4</v>
      </c>
      <c r="E32" s="34">
        <v>7</v>
      </c>
      <c r="F32" s="34"/>
      <c r="G32" s="34"/>
      <c r="H32" s="32">
        <v>9</v>
      </c>
      <c r="I32" s="32">
        <v>20</v>
      </c>
      <c r="J32" s="32">
        <v>17</v>
      </c>
      <c r="K32" s="32">
        <v>3</v>
      </c>
      <c r="L32" s="32">
        <v>3</v>
      </c>
      <c r="M32" s="32"/>
      <c r="N32" s="32">
        <v>2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>
        <f t="shared" si="0"/>
        <v>61</v>
      </c>
      <c r="Z32" s="35">
        <f t="shared" si="1"/>
        <v>12.200000000000001</v>
      </c>
      <c r="AA32" s="41">
        <v>61</v>
      </c>
      <c r="AB32" s="28"/>
      <c r="AC32" s="7">
        <f t="shared" si="2"/>
        <v>7</v>
      </c>
      <c r="AD32" s="17">
        <f t="shared" si="3"/>
        <v>5</v>
      </c>
      <c r="AE32" s="21">
        <f t="shared" si="4"/>
        <v>0</v>
      </c>
      <c r="AF32" s="13">
        <f t="shared" si="5"/>
        <v>0</v>
      </c>
      <c r="AG32" s="25">
        <f t="shared" si="6"/>
        <v>49</v>
      </c>
    </row>
    <row r="33" spans="1:33" x14ac:dyDescent="0.25">
      <c r="A33" s="30">
        <f t="shared" si="7"/>
        <v>29</v>
      </c>
      <c r="B33" s="38" t="s">
        <v>70</v>
      </c>
      <c r="C33" s="34" t="s">
        <v>0</v>
      </c>
      <c r="D33" s="34">
        <v>1</v>
      </c>
      <c r="E33" s="35"/>
      <c r="F33" s="35">
        <f>10+5+2</f>
        <v>17</v>
      </c>
      <c r="G33" s="35"/>
      <c r="H33" s="33"/>
      <c r="I33" s="33">
        <f>4+4</f>
        <v>8</v>
      </c>
      <c r="J33" s="33">
        <v>10</v>
      </c>
      <c r="K33" s="33"/>
      <c r="L33" s="33">
        <v>13</v>
      </c>
      <c r="M33" s="33"/>
      <c r="N33" s="33"/>
      <c r="O33" s="33"/>
      <c r="P33" s="33"/>
      <c r="Q33" s="33"/>
      <c r="R33" s="33"/>
      <c r="S33" s="33"/>
      <c r="T33" s="33">
        <v>3</v>
      </c>
      <c r="U33" s="33"/>
      <c r="V33" s="33">
        <f>5+3+3+3</f>
        <v>14</v>
      </c>
      <c r="W33" s="33"/>
      <c r="X33" s="33"/>
      <c r="Y33" s="32">
        <f t="shared" si="0"/>
        <v>65</v>
      </c>
      <c r="Z33" s="35">
        <f t="shared" si="1"/>
        <v>13</v>
      </c>
      <c r="AA33" s="41">
        <v>60</v>
      </c>
      <c r="AB33" s="2"/>
      <c r="AC33" s="7">
        <f t="shared" si="2"/>
        <v>17</v>
      </c>
      <c r="AD33" s="17">
        <f t="shared" si="3"/>
        <v>13</v>
      </c>
      <c r="AE33" s="21">
        <f t="shared" si="4"/>
        <v>3</v>
      </c>
      <c r="AF33" s="13">
        <f t="shared" si="5"/>
        <v>14</v>
      </c>
      <c r="AG33" s="25">
        <f t="shared" si="6"/>
        <v>18</v>
      </c>
    </row>
    <row r="34" spans="1:33" x14ac:dyDescent="0.25">
      <c r="A34" s="30">
        <f t="shared" si="7"/>
        <v>30</v>
      </c>
      <c r="B34" s="32" t="s">
        <v>2</v>
      </c>
      <c r="C34" s="34" t="s">
        <v>0</v>
      </c>
      <c r="D34" s="34">
        <v>2</v>
      </c>
      <c r="E34" s="34">
        <v>10</v>
      </c>
      <c r="F34" s="34"/>
      <c r="G34" s="34"/>
      <c r="H34" s="32">
        <v>3</v>
      </c>
      <c r="I34" s="32">
        <v>33</v>
      </c>
      <c r="J34" s="32">
        <v>10</v>
      </c>
      <c r="K34" s="32">
        <v>3</v>
      </c>
      <c r="L34" s="32"/>
      <c r="M34" s="32"/>
      <c r="N34" s="32"/>
      <c r="O34" s="32"/>
      <c r="P34" s="32"/>
      <c r="Q34" s="32" t="s">
        <v>59</v>
      </c>
      <c r="R34" s="32"/>
      <c r="S34" s="32"/>
      <c r="T34" s="32"/>
      <c r="U34" s="32"/>
      <c r="V34" s="32"/>
      <c r="W34" s="32"/>
      <c r="X34" s="32"/>
      <c r="Y34" s="32">
        <f t="shared" si="0"/>
        <v>59</v>
      </c>
      <c r="Z34" s="35">
        <f t="shared" si="1"/>
        <v>11.8</v>
      </c>
      <c r="AA34" s="41">
        <v>59</v>
      </c>
      <c r="AB34" s="28"/>
      <c r="AC34" s="7">
        <f t="shared" si="2"/>
        <v>10</v>
      </c>
      <c r="AD34" s="17">
        <f t="shared" si="3"/>
        <v>0</v>
      </c>
      <c r="AE34" s="21">
        <f t="shared" si="4"/>
        <v>0</v>
      </c>
      <c r="AF34" s="13">
        <f t="shared" si="5"/>
        <v>0</v>
      </c>
      <c r="AG34" s="25">
        <f t="shared" si="6"/>
        <v>49</v>
      </c>
    </row>
    <row r="35" spans="1:33" x14ac:dyDescent="0.25">
      <c r="A35" s="30">
        <f t="shared" si="7"/>
        <v>31</v>
      </c>
      <c r="B35" s="32" t="s">
        <v>61</v>
      </c>
      <c r="C35" s="35" t="s">
        <v>0</v>
      </c>
      <c r="D35" s="35">
        <v>2</v>
      </c>
      <c r="E35" s="35">
        <v>7</v>
      </c>
      <c r="F35" s="35"/>
      <c r="G35" s="35"/>
      <c r="H35" s="33">
        <v>6</v>
      </c>
      <c r="I35" s="33">
        <f>18+11</f>
        <v>29</v>
      </c>
      <c r="J35" s="33">
        <v>17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2">
        <f t="shared" si="0"/>
        <v>59</v>
      </c>
      <c r="Z35" s="35">
        <f t="shared" si="1"/>
        <v>11.8</v>
      </c>
      <c r="AA35" s="41">
        <v>59</v>
      </c>
      <c r="AB35" s="28"/>
      <c r="AC35" s="7">
        <f t="shared" si="2"/>
        <v>7</v>
      </c>
      <c r="AD35" s="17">
        <f t="shared" si="3"/>
        <v>0</v>
      </c>
      <c r="AE35" s="21">
        <f t="shared" si="4"/>
        <v>0</v>
      </c>
      <c r="AF35" s="13">
        <f t="shared" si="5"/>
        <v>0</v>
      </c>
      <c r="AG35" s="25">
        <f t="shared" si="6"/>
        <v>52</v>
      </c>
    </row>
    <row r="36" spans="1:33" x14ac:dyDescent="0.25">
      <c r="A36" s="30">
        <f t="shared" si="7"/>
        <v>32</v>
      </c>
      <c r="B36" s="34" t="s">
        <v>9</v>
      </c>
      <c r="C36" s="34" t="s">
        <v>0</v>
      </c>
      <c r="D36" s="34">
        <v>2</v>
      </c>
      <c r="E36" s="34">
        <v>10</v>
      </c>
      <c r="F36" s="34">
        <v>23</v>
      </c>
      <c r="G36" s="34"/>
      <c r="H36" s="32">
        <f>5+6</f>
        <v>11</v>
      </c>
      <c r="I36" s="32">
        <f>21</f>
        <v>21</v>
      </c>
      <c r="J36" s="32"/>
      <c r="K36" s="32">
        <v>3</v>
      </c>
      <c r="L36" s="32">
        <v>6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>
        <f t="shared" si="0"/>
        <v>74</v>
      </c>
      <c r="Z36" s="35">
        <f t="shared" si="1"/>
        <v>14.8</v>
      </c>
      <c r="AA36" s="41">
        <v>55.8</v>
      </c>
      <c r="AB36" s="28"/>
      <c r="AC36" s="7">
        <f t="shared" si="2"/>
        <v>33</v>
      </c>
      <c r="AD36" s="17">
        <f t="shared" si="3"/>
        <v>6</v>
      </c>
      <c r="AE36" s="21">
        <f t="shared" si="4"/>
        <v>0</v>
      </c>
      <c r="AF36" s="13">
        <f t="shared" si="5"/>
        <v>0</v>
      </c>
      <c r="AG36" s="25">
        <f t="shared" si="6"/>
        <v>35</v>
      </c>
    </row>
    <row r="37" spans="1:33" x14ac:dyDescent="0.25">
      <c r="A37" s="30">
        <f t="shared" si="7"/>
        <v>33</v>
      </c>
      <c r="B37" s="32" t="s">
        <v>46</v>
      </c>
      <c r="C37" s="34" t="s">
        <v>0</v>
      </c>
      <c r="D37" s="34">
        <v>2</v>
      </c>
      <c r="E37" s="34">
        <v>7</v>
      </c>
      <c r="F37" s="34"/>
      <c r="G37" s="34"/>
      <c r="H37" s="32">
        <v>3</v>
      </c>
      <c r="I37" s="32">
        <v>16</v>
      </c>
      <c r="J37" s="32">
        <f>12</f>
        <v>12</v>
      </c>
      <c r="K37" s="32">
        <v>3</v>
      </c>
      <c r="L37" s="32">
        <v>6</v>
      </c>
      <c r="M37" s="32"/>
      <c r="N37" s="32">
        <v>2</v>
      </c>
      <c r="O37" s="32"/>
      <c r="P37" s="32"/>
      <c r="Q37" s="32"/>
      <c r="R37" s="32"/>
      <c r="S37" s="32"/>
      <c r="T37" s="32"/>
      <c r="U37" s="32"/>
      <c r="V37" s="32"/>
      <c r="W37" s="32">
        <v>5</v>
      </c>
      <c r="X37" s="32"/>
      <c r="Y37" s="32">
        <f t="shared" si="0"/>
        <v>54</v>
      </c>
      <c r="Z37" s="35">
        <f t="shared" si="1"/>
        <v>10.8</v>
      </c>
      <c r="AA37" s="41">
        <v>54</v>
      </c>
      <c r="AB37" s="28"/>
      <c r="AC37" s="7">
        <f t="shared" si="2"/>
        <v>7</v>
      </c>
      <c r="AD37" s="17">
        <f t="shared" si="3"/>
        <v>8</v>
      </c>
      <c r="AE37" s="21">
        <f t="shared" si="4"/>
        <v>0</v>
      </c>
      <c r="AF37" s="13">
        <f t="shared" si="5"/>
        <v>5</v>
      </c>
      <c r="AG37" s="25">
        <f t="shared" si="6"/>
        <v>34</v>
      </c>
    </row>
    <row r="38" spans="1:33" x14ac:dyDescent="0.25">
      <c r="A38" s="30">
        <f t="shared" si="7"/>
        <v>34</v>
      </c>
      <c r="B38" s="33" t="s">
        <v>62</v>
      </c>
      <c r="C38" s="34" t="s">
        <v>6</v>
      </c>
      <c r="D38" s="34">
        <v>4</v>
      </c>
      <c r="E38" s="33"/>
      <c r="F38" s="35">
        <v>15</v>
      </c>
      <c r="G38" s="35"/>
      <c r="H38" s="33">
        <v>6</v>
      </c>
      <c r="I38" s="33">
        <v>12</v>
      </c>
      <c r="J38" s="33">
        <v>21</v>
      </c>
      <c r="K38" s="33">
        <v>3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>
        <f t="shared" si="0"/>
        <v>57</v>
      </c>
      <c r="Z38" s="35">
        <f t="shared" si="1"/>
        <v>11.4</v>
      </c>
      <c r="AA38" s="41">
        <v>53.4</v>
      </c>
      <c r="AB38" s="28"/>
      <c r="AC38" s="7">
        <f t="shared" si="2"/>
        <v>15</v>
      </c>
      <c r="AD38" s="17">
        <f t="shared" si="3"/>
        <v>0</v>
      </c>
      <c r="AE38" s="21">
        <f t="shared" si="4"/>
        <v>0</v>
      </c>
      <c r="AF38" s="13">
        <f t="shared" si="5"/>
        <v>0</v>
      </c>
      <c r="AG38" s="25">
        <f t="shared" si="6"/>
        <v>42</v>
      </c>
    </row>
    <row r="39" spans="1:33" x14ac:dyDescent="0.25">
      <c r="A39" s="30">
        <f t="shared" si="7"/>
        <v>35</v>
      </c>
      <c r="B39" s="32" t="s">
        <v>49</v>
      </c>
      <c r="C39" s="34" t="s">
        <v>6</v>
      </c>
      <c r="D39" s="34">
        <v>4</v>
      </c>
      <c r="E39" s="34"/>
      <c r="F39" s="34">
        <v>5</v>
      </c>
      <c r="G39" s="34"/>
      <c r="H39" s="32">
        <v>6</v>
      </c>
      <c r="I39" s="32">
        <v>8</v>
      </c>
      <c r="J39" s="32">
        <v>23</v>
      </c>
      <c r="K39" s="32">
        <v>3</v>
      </c>
      <c r="L39" s="32"/>
      <c r="M39" s="32"/>
      <c r="N39" s="32"/>
      <c r="O39" s="32"/>
      <c r="P39" s="32"/>
      <c r="Q39" s="32"/>
      <c r="R39" s="32">
        <v>5</v>
      </c>
      <c r="S39" s="32"/>
      <c r="T39" s="32">
        <v>3</v>
      </c>
      <c r="U39" s="32"/>
      <c r="V39" s="32"/>
      <c r="W39" s="32"/>
      <c r="X39" s="32"/>
      <c r="Y39" s="32">
        <f t="shared" si="0"/>
        <v>53</v>
      </c>
      <c r="Z39" s="35">
        <f t="shared" si="1"/>
        <v>10.600000000000001</v>
      </c>
      <c r="AA39" s="41">
        <v>53</v>
      </c>
      <c r="AB39" s="28"/>
      <c r="AC39" s="9">
        <f t="shared" si="2"/>
        <v>5</v>
      </c>
      <c r="AD39" s="16">
        <f t="shared" si="3"/>
        <v>0</v>
      </c>
      <c r="AE39" s="20">
        <f t="shared" si="4"/>
        <v>8</v>
      </c>
      <c r="AF39" s="12">
        <f t="shared" si="5"/>
        <v>0</v>
      </c>
      <c r="AG39" s="24">
        <f t="shared" si="6"/>
        <v>40</v>
      </c>
    </row>
    <row r="40" spans="1:33" x14ac:dyDescent="0.25">
      <c r="A40" s="30">
        <f t="shared" si="7"/>
        <v>36</v>
      </c>
      <c r="B40" s="39" t="s">
        <v>72</v>
      </c>
      <c r="C40" s="34" t="s">
        <v>0</v>
      </c>
      <c r="D40" s="34">
        <v>2</v>
      </c>
      <c r="E40" s="34">
        <v>7</v>
      </c>
      <c r="F40" s="34"/>
      <c r="G40" s="34"/>
      <c r="H40" s="32"/>
      <c r="I40" s="32"/>
      <c r="J40" s="32">
        <v>20</v>
      </c>
      <c r="K40" s="32"/>
      <c r="L40" s="32">
        <f>5+9</f>
        <v>14</v>
      </c>
      <c r="M40" s="32"/>
      <c r="N40" s="32">
        <f>2+2</f>
        <v>4</v>
      </c>
      <c r="O40" s="32"/>
      <c r="P40" s="32"/>
      <c r="Q40" s="32"/>
      <c r="R40" s="32"/>
      <c r="S40" s="32">
        <v>9</v>
      </c>
      <c r="T40" s="32">
        <v>3</v>
      </c>
      <c r="U40" s="32"/>
      <c r="V40" s="32"/>
      <c r="W40" s="32"/>
      <c r="X40" s="32"/>
      <c r="Y40" s="32">
        <f t="shared" si="0"/>
        <v>57</v>
      </c>
      <c r="Z40" s="35">
        <f t="shared" si="1"/>
        <v>11.4</v>
      </c>
      <c r="AA40" s="41">
        <v>49.8</v>
      </c>
      <c r="AB40" s="2"/>
      <c r="AC40" s="9">
        <f t="shared" si="2"/>
        <v>7</v>
      </c>
      <c r="AD40" s="16">
        <f t="shared" si="3"/>
        <v>18</v>
      </c>
      <c r="AE40" s="20">
        <f t="shared" si="4"/>
        <v>12</v>
      </c>
      <c r="AF40" s="12">
        <f t="shared" si="5"/>
        <v>0</v>
      </c>
      <c r="AG40" s="24">
        <f t="shared" si="6"/>
        <v>20</v>
      </c>
    </row>
    <row r="41" spans="1:33" ht="15.75" thickBot="1" x14ac:dyDescent="0.3">
      <c r="A41" s="31">
        <f t="shared" si="7"/>
        <v>37</v>
      </c>
      <c r="B41" s="76" t="s">
        <v>71</v>
      </c>
      <c r="C41" s="36" t="s">
        <v>0</v>
      </c>
      <c r="D41" s="36">
        <v>1</v>
      </c>
      <c r="E41" s="36"/>
      <c r="F41" s="36"/>
      <c r="G41" s="36"/>
      <c r="H41" s="40"/>
      <c r="I41" s="40">
        <v>26</v>
      </c>
      <c r="J41" s="40">
        <f>20</f>
        <v>20</v>
      </c>
      <c r="K41" s="40">
        <v>3</v>
      </c>
      <c r="L41" s="40"/>
      <c r="M41" s="77"/>
      <c r="N41" s="77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>
        <f t="shared" si="0"/>
        <v>49</v>
      </c>
      <c r="Z41" s="37">
        <f t="shared" si="1"/>
        <v>9.8000000000000007</v>
      </c>
      <c r="AA41" s="42">
        <v>49</v>
      </c>
      <c r="AB41" s="2"/>
      <c r="AC41" s="7">
        <f t="shared" si="2"/>
        <v>0</v>
      </c>
      <c r="AD41" s="17">
        <f t="shared" si="3"/>
        <v>0</v>
      </c>
      <c r="AE41" s="21">
        <f t="shared" si="4"/>
        <v>0</v>
      </c>
      <c r="AF41" s="13">
        <f t="shared" si="5"/>
        <v>0</v>
      </c>
      <c r="AG41" s="25">
        <f t="shared" si="6"/>
        <v>49</v>
      </c>
    </row>
    <row r="42" spans="1:3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</row>
    <row r="43" spans="1:3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</row>
    <row r="44" spans="1:33" x14ac:dyDescent="0.25">
      <c r="A44" s="3"/>
      <c r="B44" s="3"/>
      <c r="C44" s="3"/>
      <c r="D44" s="3"/>
      <c r="E44" s="4"/>
      <c r="F44" s="4"/>
      <c r="G44" s="4"/>
      <c r="H44" s="4"/>
      <c r="I44" s="4"/>
      <c r="J44" s="4"/>
      <c r="K44" s="29"/>
      <c r="L44" s="4"/>
      <c r="M44" s="4"/>
      <c r="N44" s="4"/>
      <c r="O44" s="4"/>
      <c r="P44" s="4"/>
      <c r="Q44" s="29"/>
      <c r="R44" s="4"/>
      <c r="S44" s="4"/>
      <c r="T44" s="4"/>
      <c r="U44" s="4"/>
      <c r="V44" s="4"/>
      <c r="W44" s="4"/>
      <c r="X44" s="4"/>
      <c r="Y44" s="3"/>
      <c r="Z44" s="5"/>
    </row>
  </sheetData>
  <sortState ref="A5:AP41">
    <sortCondition descending="1" ref="AP5"/>
  </sortState>
  <mergeCells count="13">
    <mergeCell ref="A4:AA4"/>
    <mergeCell ref="AA1:AA3"/>
    <mergeCell ref="D1:D3"/>
    <mergeCell ref="E1:W1"/>
    <mergeCell ref="A1:A3"/>
    <mergeCell ref="B1:B3"/>
    <mergeCell ref="C1:C3"/>
    <mergeCell ref="Y1:Y3"/>
    <mergeCell ref="H2:K2"/>
    <mergeCell ref="L2:Q2"/>
    <mergeCell ref="E2:G2"/>
    <mergeCell ref="R2:U2"/>
    <mergeCell ref="V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2016-10-20T07:54:49Z</dcterms:modified>
</cp:coreProperties>
</file>